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2\PE 0000.2022 - Obra para implantação de quadra beach tennis - Sesc Uberaba\01 - Fase Interna\09 - Edital &amp; Anexos\"/>
    </mc:Choice>
  </mc:AlternateContent>
  <xr:revisionPtr revIDLastSave="0" documentId="8_{778D2D2E-A682-4C0C-B338-A03861B08B9A}" xr6:coauthVersionLast="47" xr6:coauthVersionMax="47" xr10:uidLastSave="{00000000-0000-0000-0000-000000000000}"/>
  <bookViews>
    <workbookView xWindow="-120" yWindow="-120" windowWidth="29040" windowHeight="15840" tabRatio="889" firstSheet="4" activeTab="4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QUADRO COTAÇÕES E EQUALIZAÇÕES" sheetId="89" state="hidden" r:id="rId4"/>
    <sheet name="BDI " sheetId="90" r:id="rId5"/>
    <sheet name="Parâmetro BDI" sheetId="87" state="hidden" r:id="rId6"/>
    <sheet name="Plan1" sheetId="59" state="hidden" r:id="rId7"/>
  </sheets>
  <externalReferences>
    <externalReference r:id="rId8"/>
    <externalReference r:id="rId9"/>
  </externalReferences>
  <definedNames>
    <definedName name="_Order1" hidden="1">255</definedName>
    <definedName name="_xlnm.Print_Area" localSheetId="0">'ABC INS'!$A$1:$C$41</definedName>
    <definedName name="_xlnm.Print_Area" localSheetId="4">'BDI '!$B$1:$F$50</definedName>
    <definedName name="_xlnm.Print_Area" localSheetId="3">'QUADRO COTAÇÕES E EQUALIZAÇÕES'!$A$1:$Q$98</definedName>
    <definedName name="_xlnm.Print_Titles" localSheetId="0">'ABC INS'!$1:$8</definedName>
    <definedName name="UN">'[1]Orçamento Básico'!#REF!</definedName>
  </definedNames>
  <calcPr calcId="191028"/>
  <pivotCaches>
    <pivotCache cacheId="0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89" l="1"/>
  <c r="E35" i="90"/>
  <c r="E34" i="90"/>
  <c r="E33" i="90"/>
  <c r="E32" i="90"/>
  <c r="E31" i="90"/>
  <c r="E23" i="90"/>
  <c r="E19" i="90"/>
  <c r="E18" i="90"/>
  <c r="E17" i="90"/>
  <c r="E16" i="90"/>
  <c r="E15" i="90"/>
  <c r="C11" i="90"/>
  <c r="E39" i="90" s="1"/>
  <c r="E36" i="90" s="1"/>
  <c r="C9" i="90"/>
  <c r="E41" i="90" l="1"/>
  <c r="E24" i="90"/>
  <c r="E20" i="90" s="1"/>
  <c r="E26" i="90" s="1"/>
  <c r="R140" i="89" l="1"/>
  <c r="Q140" i="89"/>
  <c r="R139" i="89"/>
  <c r="Q139" i="89"/>
  <c r="O139" i="89" s="1"/>
  <c r="N139" i="89" s="1"/>
  <c r="R138" i="89"/>
  <c r="Q138" i="89"/>
  <c r="R137" i="89"/>
  <c r="Q137" i="89"/>
  <c r="T137" i="89" s="1"/>
  <c r="R136" i="89"/>
  <c r="Q136" i="89"/>
  <c r="S136" i="89" s="1"/>
  <c r="M134" i="89"/>
  <c r="L134" i="89"/>
  <c r="K134" i="89"/>
  <c r="J134" i="89"/>
  <c r="I134" i="89"/>
  <c r="H134" i="89"/>
  <c r="G134" i="89"/>
  <c r="F134" i="89"/>
  <c r="R126" i="89"/>
  <c r="Q126" i="89"/>
  <c r="O126" i="89" s="1"/>
  <c r="N126" i="89" s="1"/>
  <c r="R125" i="89"/>
  <c r="Q125" i="89"/>
  <c r="R124" i="89"/>
  <c r="Q124" i="89"/>
  <c r="T124" i="89" s="1"/>
  <c r="R123" i="89"/>
  <c r="Q123" i="89"/>
  <c r="R122" i="89"/>
  <c r="Q122" i="89"/>
  <c r="O122" i="89" s="1"/>
  <c r="N122" i="89" s="1"/>
  <c r="M120" i="89"/>
  <c r="L120" i="89"/>
  <c r="K120" i="89"/>
  <c r="J120" i="89"/>
  <c r="I120" i="89"/>
  <c r="H120" i="89"/>
  <c r="G120" i="89"/>
  <c r="F120" i="89"/>
  <c r="R112" i="89"/>
  <c r="Q112" i="89"/>
  <c r="O112" i="89" s="1"/>
  <c r="N112" i="89" s="1"/>
  <c r="R111" i="89"/>
  <c r="Q111" i="89"/>
  <c r="R110" i="89"/>
  <c r="Q110" i="89"/>
  <c r="R109" i="89"/>
  <c r="Q109" i="89"/>
  <c r="O109" i="89" s="1"/>
  <c r="N109" i="89" s="1"/>
  <c r="R108" i="89"/>
  <c r="Q108" i="89"/>
  <c r="M106" i="89"/>
  <c r="L106" i="89"/>
  <c r="K106" i="89"/>
  <c r="J106" i="89"/>
  <c r="I106" i="89"/>
  <c r="H106" i="89"/>
  <c r="G106" i="89"/>
  <c r="F106" i="89"/>
  <c r="R98" i="89"/>
  <c r="Q98" i="89"/>
  <c r="R97" i="89"/>
  <c r="Q97" i="89"/>
  <c r="R96" i="89"/>
  <c r="Q96" i="89"/>
  <c r="O96" i="89" s="1"/>
  <c r="N96" i="89" s="1"/>
  <c r="R95" i="89"/>
  <c r="Q95" i="89"/>
  <c r="R94" i="89"/>
  <c r="Q94" i="89"/>
  <c r="M92" i="89"/>
  <c r="L92" i="89"/>
  <c r="K92" i="89"/>
  <c r="I92" i="89"/>
  <c r="H92" i="89"/>
  <c r="G92" i="89"/>
  <c r="F92" i="89"/>
  <c r="R84" i="89"/>
  <c r="Q84" i="89"/>
  <c r="O84" i="89" s="1"/>
  <c r="N84" i="89" s="1"/>
  <c r="R83" i="89"/>
  <c r="Q83" i="89"/>
  <c r="O83" i="89" s="1"/>
  <c r="N83" i="89" s="1"/>
  <c r="R82" i="89"/>
  <c r="Q82" i="89"/>
  <c r="O82" i="89" s="1"/>
  <c r="N82" i="89" s="1"/>
  <c r="R81" i="89"/>
  <c r="Q81" i="89"/>
  <c r="O81" i="89"/>
  <c r="N81" i="89" s="1"/>
  <c r="R80" i="89"/>
  <c r="Q80" i="89"/>
  <c r="O80" i="89" s="1"/>
  <c r="N80" i="89" s="1"/>
  <c r="M78" i="89"/>
  <c r="L78" i="89"/>
  <c r="K78" i="89"/>
  <c r="I78" i="89"/>
  <c r="H78" i="89"/>
  <c r="G78" i="89"/>
  <c r="F78" i="89"/>
  <c r="R70" i="89"/>
  <c r="Q70" i="89"/>
  <c r="O70" i="89" s="1"/>
  <c r="N70" i="89" s="1"/>
  <c r="R69" i="89"/>
  <c r="Q69" i="89"/>
  <c r="R68" i="89"/>
  <c r="Q68" i="89"/>
  <c r="R67" i="89"/>
  <c r="Q67" i="89"/>
  <c r="O67" i="89" s="1"/>
  <c r="N67" i="89" s="1"/>
  <c r="R66" i="89"/>
  <c r="Q66" i="89"/>
  <c r="O66" i="89" s="1"/>
  <c r="N66" i="89" s="1"/>
  <c r="M64" i="89"/>
  <c r="L64" i="89"/>
  <c r="K64" i="89"/>
  <c r="I64" i="89"/>
  <c r="H64" i="89"/>
  <c r="G64" i="89"/>
  <c r="F64" i="89"/>
  <c r="R56" i="89"/>
  <c r="Q56" i="89"/>
  <c r="R55" i="89"/>
  <c r="Q55" i="89"/>
  <c r="R54" i="89"/>
  <c r="Q54" i="89"/>
  <c r="O54" i="89" s="1"/>
  <c r="N54" i="89" s="1"/>
  <c r="R53" i="89"/>
  <c r="Q53" i="89"/>
  <c r="O53" i="89" s="1"/>
  <c r="N53" i="89" s="1"/>
  <c r="R52" i="89"/>
  <c r="Q52" i="89"/>
  <c r="O52" i="89" s="1"/>
  <c r="N52" i="89" s="1"/>
  <c r="M50" i="89"/>
  <c r="L50" i="89"/>
  <c r="K50" i="89"/>
  <c r="I50" i="89"/>
  <c r="H50" i="89"/>
  <c r="G50" i="89"/>
  <c r="F50" i="89"/>
  <c r="R42" i="89"/>
  <c r="Q42" i="89"/>
  <c r="O42" i="89" s="1"/>
  <c r="N42" i="89" s="1"/>
  <c r="R41" i="89"/>
  <c r="Q41" i="89"/>
  <c r="R40" i="89"/>
  <c r="Q40" i="89"/>
  <c r="R39" i="89"/>
  <c r="Q39" i="89"/>
  <c r="S39" i="89" s="1"/>
  <c r="R38" i="89"/>
  <c r="Q38" i="89"/>
  <c r="O38" i="89" s="1"/>
  <c r="N38" i="89" s="1"/>
  <c r="M36" i="89"/>
  <c r="L36" i="89"/>
  <c r="K36" i="89"/>
  <c r="I36" i="89"/>
  <c r="H36" i="89"/>
  <c r="G36" i="89"/>
  <c r="F36" i="89"/>
  <c r="R28" i="89"/>
  <c r="Q28" i="89"/>
  <c r="O28" i="89" s="1"/>
  <c r="N28" i="89" s="1"/>
  <c r="R27" i="89"/>
  <c r="Q27" i="89"/>
  <c r="O27" i="89" s="1"/>
  <c r="N27" i="89" s="1"/>
  <c r="R26" i="89"/>
  <c r="Q26" i="89"/>
  <c r="R25" i="89"/>
  <c r="Q25" i="89"/>
  <c r="O25" i="89" s="1"/>
  <c r="N25" i="89" s="1"/>
  <c r="R24" i="89"/>
  <c r="Q24" i="89"/>
  <c r="O24" i="89" s="1"/>
  <c r="N24" i="89" s="1"/>
  <c r="M22" i="89"/>
  <c r="L22" i="89"/>
  <c r="K22" i="89"/>
  <c r="I22" i="89"/>
  <c r="H22" i="89"/>
  <c r="G22" i="89"/>
  <c r="F22" i="89"/>
  <c r="Q14" i="89"/>
  <c r="N14" i="89" s="1"/>
  <c r="R13" i="89"/>
  <c r="R12" i="89"/>
  <c r="R11" i="89"/>
  <c r="M9" i="89"/>
  <c r="L9" i="89"/>
  <c r="K9" i="89"/>
  <c r="S66" i="89" l="1"/>
  <c r="T95" i="89"/>
  <c r="T108" i="89"/>
  <c r="T112" i="89"/>
  <c r="T56" i="89"/>
  <c r="T53" i="89"/>
  <c r="S84" i="89"/>
  <c r="T125" i="89"/>
  <c r="T138" i="89"/>
  <c r="T27" i="89"/>
  <c r="S112" i="89"/>
  <c r="T41" i="89"/>
  <c r="T24" i="89"/>
  <c r="T55" i="89"/>
  <c r="T81" i="89"/>
  <c r="S97" i="89"/>
  <c r="S110" i="89"/>
  <c r="T26" i="89"/>
  <c r="S41" i="89"/>
  <c r="S125" i="89"/>
  <c r="T70" i="89"/>
  <c r="T94" i="89"/>
  <c r="S98" i="89"/>
  <c r="T111" i="89"/>
  <c r="S123" i="89"/>
  <c r="S68" i="89"/>
  <c r="T80" i="89"/>
  <c r="T140" i="89"/>
  <c r="S70" i="89"/>
  <c r="O41" i="89"/>
  <c r="N41" i="89" s="1"/>
  <c r="O56" i="89"/>
  <c r="N56" i="89" s="1"/>
  <c r="O125" i="89"/>
  <c r="N125" i="89" s="1"/>
  <c r="T136" i="89"/>
  <c r="T84" i="89"/>
  <c r="S108" i="89"/>
  <c r="T123" i="89"/>
  <c r="S126" i="89"/>
  <c r="O26" i="89"/>
  <c r="N26" i="89" s="1"/>
  <c r="T40" i="89"/>
  <c r="T52" i="89"/>
  <c r="O55" i="89"/>
  <c r="N55" i="89" s="1"/>
  <c r="T66" i="89"/>
  <c r="S69" i="89"/>
  <c r="S80" i="89"/>
  <c r="T82" i="89"/>
  <c r="S138" i="89"/>
  <c r="O95" i="89"/>
  <c r="N95" i="89" s="1"/>
  <c r="T97" i="89"/>
  <c r="S109" i="89"/>
  <c r="S42" i="89"/>
  <c r="T68" i="89"/>
  <c r="T28" i="89"/>
  <c r="S55" i="89"/>
  <c r="S139" i="89"/>
  <c r="S96" i="89"/>
  <c r="T39" i="89"/>
  <c r="S26" i="89"/>
  <c r="S38" i="89"/>
  <c r="S67" i="89"/>
  <c r="S95" i="89"/>
  <c r="O108" i="89"/>
  <c r="N108" i="89" s="1"/>
  <c r="T110" i="89"/>
  <c r="S122" i="89"/>
  <c r="O138" i="89"/>
  <c r="N138" i="89" s="1"/>
  <c r="T11" i="89"/>
  <c r="S11" i="89"/>
  <c r="S25" i="89"/>
  <c r="T38" i="89"/>
  <c r="O40" i="89"/>
  <c r="N40" i="89" s="1"/>
  <c r="T42" i="89"/>
  <c r="S54" i="89"/>
  <c r="T67" i="89"/>
  <c r="O69" i="89"/>
  <c r="N69" i="89" s="1"/>
  <c r="S83" i="89"/>
  <c r="O94" i="89"/>
  <c r="N94" i="89" s="1"/>
  <c r="T96" i="89"/>
  <c r="O98" i="89"/>
  <c r="N98" i="89" s="1"/>
  <c r="T109" i="89"/>
  <c r="O111" i="89"/>
  <c r="N111" i="89" s="1"/>
  <c r="T122" i="89"/>
  <c r="O124" i="89"/>
  <c r="N124" i="89" s="1"/>
  <c r="T126" i="89"/>
  <c r="O137" i="89"/>
  <c r="N137" i="89" s="1"/>
  <c r="T139" i="89"/>
  <c r="Q13" i="89"/>
  <c r="O11" i="89"/>
  <c r="N11" i="89" s="1"/>
  <c r="Q12" i="89"/>
  <c r="S24" i="89"/>
  <c r="S28" i="89"/>
  <c r="O39" i="89"/>
  <c r="N39" i="89" s="1"/>
  <c r="S53" i="89"/>
  <c r="O68" i="89"/>
  <c r="N68" i="89" s="1"/>
  <c r="S82" i="89"/>
  <c r="O97" i="89"/>
  <c r="N97" i="89" s="1"/>
  <c r="O110" i="89"/>
  <c r="N110" i="89" s="1"/>
  <c r="O123" i="89"/>
  <c r="N123" i="89" s="1"/>
  <c r="O136" i="89"/>
  <c r="N136" i="89" s="1"/>
  <c r="O140" i="89"/>
  <c r="N140" i="89" s="1"/>
  <c r="T25" i="89"/>
  <c r="T54" i="89"/>
  <c r="T83" i="89"/>
  <c r="S40" i="89"/>
  <c r="S94" i="89"/>
  <c r="S111" i="89"/>
  <c r="S124" i="89"/>
  <c r="S137" i="89"/>
  <c r="S27" i="89"/>
  <c r="S52" i="89"/>
  <c r="S56" i="89"/>
  <c r="T69" i="89"/>
  <c r="S81" i="89"/>
  <c r="T98" i="89"/>
  <c r="S140" i="89"/>
  <c r="T12" i="89" l="1"/>
  <c r="S12" i="89"/>
  <c r="O12" i="89"/>
  <c r="N12" i="89" s="1"/>
  <c r="T13" i="89"/>
  <c r="S13" i="89"/>
  <c r="O13" i="89"/>
  <c r="N13" i="89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<sst xmlns="http://schemas.openxmlformats.org/spreadsheetml/2006/main" count="600" uniqueCount="169">
  <si>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</si>
  <si>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</si>
  <si>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</si>
  <si>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</si>
  <si>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</si>
  <si>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</si>
  <si>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</si>
  <si>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</si>
  <si>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</si>
  <si>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</si>
  <si>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</si>
  <si>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</si>
  <si>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</si>
  <si>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</si>
  <si>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</si>
  <si>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</si>
  <si>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</si>
  <si>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</si>
  <si>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</si>
  <si>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</si>
  <si>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</si>
  <si>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</si>
  <si>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</si>
  <si>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</si>
  <si>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</si>
  <si>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</si>
  <si>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</si>
  <si>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</si>
  <si>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</si>
  <si>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</si>
  <si>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</si>
  <si>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</si>
  <si>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</si>
  <si>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</si>
  <si>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</si>
  <si>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</si>
  <si>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</si>
  <si>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</si>
  <si>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</si>
  <si>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</si>
  <si>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</si>
  <si>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</si>
  <si>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</si>
  <si>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</si>
  <si>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</si>
  <si>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</si>
  <si>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</si>
  <si>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</si>
  <si>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</si>
  <si>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</si>
  <si>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</si>
  <si>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</si>
  <si>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</si>
  <si>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</si>
  <si>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</si>
  <si>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</si>
  <si>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</si>
  <si>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</si>
  <si>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</si>
  <si>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</si>
  <si>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</si>
  <si>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</si>
  <si>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QCE - QUADRO DE COTAÇÕES E EQUALIZAÇÕES</t>
  </si>
  <si>
    <t>MEMORIA DE CALCULO</t>
  </si>
  <si>
    <t>EQUALIZAÇÃO 1</t>
  </si>
  <si>
    <t>EMPRESA 1</t>
  </si>
  <si>
    <t>EMPRESA 2</t>
  </si>
  <si>
    <t>EMPRESA 3</t>
  </si>
  <si>
    <t>EMPRESA 4</t>
  </si>
  <si>
    <t>EMPRESA 5</t>
  </si>
  <si>
    <t>EMPRESA 6</t>
  </si>
  <si>
    <t>EMPRESA 7</t>
  </si>
  <si>
    <t>EMPRESA 8</t>
  </si>
  <si>
    <t xml:space="preserve">INSUMO </t>
  </si>
  <si>
    <t>AREIA INDUSTRIALIZADA BRANCA QUARTZOSA</t>
  </si>
  <si>
    <t>EMPRESA</t>
  </si>
  <si>
    <t>VENDEDOR</t>
  </si>
  <si>
    <t xml:space="preserve">EMAIL / SITE </t>
  </si>
  <si>
    <t>TELEFONE</t>
  </si>
  <si>
    <t>DATA SOLICITAÇÃO</t>
  </si>
  <si>
    <t>RETORNO DA PROPOSTA</t>
  </si>
  <si>
    <t>DATA RECEBIMENTO PROPOSTA</t>
  </si>
  <si>
    <t>TOTAL DIAS PARA RECEBIMENTO</t>
  </si>
  <si>
    <t>ITEM</t>
  </si>
  <si>
    <t>DESCRIÇÃO</t>
  </si>
  <si>
    <t>QUANTIDADE</t>
  </si>
  <si>
    <t>UNIDADE</t>
  </si>
  <si>
    <t>PREÇO UNITARIO</t>
  </si>
  <si>
    <t>MEDIA SANEADA / MEDIANO</t>
  </si>
  <si>
    <t>CV</t>
  </si>
  <si>
    <t>OBSERVAÇÃO</t>
  </si>
  <si>
    <t>MEDIA</t>
  </si>
  <si>
    <t>DESVIO PADRÃO</t>
  </si>
  <si>
    <t>LIMITE SUPERIOR</t>
  </si>
  <si>
    <t>LIMITE INFERIOR</t>
  </si>
  <si>
    <t>AREIA INDUSTRIALIZADA BRANCA QUARTZOSA PARA AS MEDIDAS 24,4 X 14,4 X 0,40 = 140,5 M3</t>
  </si>
  <si>
    <t>FORAM FEITAS XX SOLICITAÇÕES DE COTAÇÃO DESTE ITEM, E APENAS 3 FORNECEDORES RESPONDERAM. DEVIDO A DIFICULDADE DE COTAÇÃO DE MERCADO SANEADAS, A ORÇAMENTISTA OPTOU POR UTILIZAR A MÉDIA DE PREÇOS. FOI INSERIDO NO PROCESSO TODAS AS COTAÇÕES SOLICITADAS, RESPONDIDAS E NÃO RESPONDIDAS PELOS FORNECEDORES.</t>
  </si>
  <si>
    <t>UN.</t>
  </si>
  <si>
    <t>FRETE</t>
  </si>
  <si>
    <t>sem frete</t>
  </si>
  <si>
    <t>incluso no preço unitario</t>
  </si>
  <si>
    <t>EQUALIZAÇÃO 2</t>
  </si>
  <si>
    <t>SERVIÇO</t>
  </si>
  <si>
    <t>EQUALIZAÇÃO 3</t>
  </si>
  <si>
    <t>EQUALIZAÇÃO 4</t>
  </si>
  <si>
    <t>EQUALIZAÇÃO 5</t>
  </si>
  <si>
    <t>EQUALIZAÇÃO 6</t>
  </si>
  <si>
    <t>EQUALIZAÇÃO 7</t>
  </si>
  <si>
    <t>EQUALIZAÇÃO 8</t>
  </si>
  <si>
    <t>EQUALIZAÇÃO 9</t>
  </si>
  <si>
    <t>EQUALIZAÇÃO 10</t>
  </si>
  <si>
    <t>PLANILHA DE COMPOSIÇÃO DO BDI</t>
  </si>
  <si>
    <t>OBRA :</t>
  </si>
  <si>
    <t xml:space="preserve">IMPLANTAÇÃO DE QUADRA BEACH TENNIS </t>
  </si>
  <si>
    <t>LOCAL :</t>
  </si>
  <si>
    <t>UNIDADE SESC UBERABA I</t>
  </si>
  <si>
    <t>PRAZO :</t>
  </si>
  <si>
    <t>90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</si>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</sst>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_-&quot;R$&quot;* #,##0.00_-;\-&quot;R$&quot;* #,##0.00_-;_-&quot;R$&quot;* &quot;-&quot;??_-;_-@_-"/>
  </numFmts>
  <fonts count="8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1"/>
    </font>
    <font>
      <b/>
      <sz val="18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1"/>
    </font>
    <font>
      <sz val="10"/>
      <name val="Arial"/>
      <family val="1"/>
    </font>
    <font>
      <u/>
      <sz val="11"/>
      <color theme="10"/>
      <name val="Arial"/>
      <family val="1"/>
    </font>
    <font>
      <u/>
      <sz val="9"/>
      <color theme="10"/>
      <name val="Arial"/>
      <family val="1"/>
    </font>
    <font>
      <b/>
      <sz val="10"/>
      <name val="Arial"/>
      <family val="2"/>
    </font>
    <font>
      <b/>
      <sz val="8"/>
      <color rgb="FFFF0000"/>
      <name val="Calibri"/>
      <family val="2"/>
      <scheme val="minor"/>
    </font>
    <font>
      <sz val="10"/>
      <color rgb="FFFF000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8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3" applyNumberFormat="0" applyAlignment="0" applyProtection="0"/>
    <xf numFmtId="0" fontId="19" fillId="22" borderId="14" applyNumberFormat="0" applyAlignment="0" applyProtection="0"/>
    <xf numFmtId="0" fontId="20" fillId="0" borderId="15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6" applyNumberFormat="0" applyFont="0" applyAlignment="0" applyProtection="0"/>
    <xf numFmtId="0" fontId="2" fillId="32" borderId="1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3" applyNumberFormat="0" applyAlignment="0" applyProtection="0"/>
    <xf numFmtId="0" fontId="44" fillId="50" borderId="24" applyNumberFormat="0" applyAlignment="0" applyProtection="0"/>
    <xf numFmtId="0" fontId="45" fillId="0" borderId="25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8" applyNumberFormat="0" applyFill="0" applyAlignment="0" applyProtection="0"/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5" fillId="0" borderId="0"/>
    <xf numFmtId="0" fontId="70" fillId="0" borderId="0" applyNumberFormat="0" applyFill="0" applyBorder="0" applyAlignment="0" applyProtection="0"/>
    <xf numFmtId="44" fontId="65" fillId="0" borderId="0" applyFont="0" applyFill="0" applyBorder="0" applyAlignment="0" applyProtection="0"/>
    <xf numFmtId="9" fontId="65" fillId="0" borderId="0" applyFont="0" applyFill="0" applyBorder="0" applyAlignment="0" applyProtection="0"/>
  </cellStyleXfs>
  <cellXfs count="199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2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22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6" xfId="0" applyFont="1" applyFill="1" applyBorder="1"/>
    <xf numFmtId="0" fontId="36" fillId="33" borderId="37" xfId="0" applyFont="1" applyFill="1" applyBorder="1"/>
    <xf numFmtId="0" fontId="36" fillId="33" borderId="12" xfId="0" applyFont="1" applyFill="1" applyBorder="1"/>
    <xf numFmtId="0" fontId="36" fillId="33" borderId="36" xfId="0" applyFont="1" applyFill="1" applyBorder="1" applyAlignment="1">
      <alignment horizontal="center"/>
    </xf>
    <xf numFmtId="0" fontId="36" fillId="33" borderId="37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4" fillId="34" borderId="35" xfId="0" applyFont="1" applyFill="1" applyBorder="1" applyAlignment="1">
      <alignment vertical="center" wrapText="1"/>
    </xf>
    <xf numFmtId="0" fontId="60" fillId="0" borderId="0" xfId="0" applyFont="1"/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39" xfId="60" applyNumberFormat="1" applyFont="1" applyBorder="1" applyAlignment="1">
      <alignment horizontal="center" vertical="center"/>
    </xf>
    <xf numFmtId="10" fontId="34" fillId="0" borderId="40" xfId="60" applyNumberFormat="1" applyFont="1" applyBorder="1" applyAlignment="1">
      <alignment horizontal="center" vertical="center"/>
    </xf>
    <xf numFmtId="10" fontId="34" fillId="0" borderId="41" xfId="60" applyNumberFormat="1" applyFont="1" applyBorder="1" applyAlignment="1">
      <alignment horizontal="center" vertical="center"/>
    </xf>
    <xf numFmtId="10" fontId="34" fillId="0" borderId="12" xfId="60" applyNumberFormat="1" applyFont="1" applyBorder="1" applyAlignment="1">
      <alignment horizontal="center" vertical="center"/>
    </xf>
    <xf numFmtId="10" fontId="34" fillId="0" borderId="11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22" xfId="0" applyNumberFormat="1" applyFont="1" applyBorder="1" applyAlignment="1">
      <alignment horizontal="center" vertical="center" wrapText="1"/>
    </xf>
    <xf numFmtId="0" fontId="37" fillId="33" borderId="38" xfId="0" applyFont="1" applyFill="1" applyBorder="1" applyAlignment="1">
      <alignment horizontal="center"/>
    </xf>
    <xf numFmtId="0" fontId="37" fillId="33" borderId="39" xfId="0" applyFont="1" applyFill="1" applyBorder="1" applyAlignment="1">
      <alignment horizontal="center"/>
    </xf>
    <xf numFmtId="0" fontId="37" fillId="33" borderId="40" xfId="0" applyFont="1" applyFill="1" applyBorder="1" applyAlignment="1">
      <alignment horizontal="center"/>
    </xf>
    <xf numFmtId="10" fontId="33" fillId="0" borderId="8" xfId="60" applyNumberFormat="1" applyFont="1" applyBorder="1" applyAlignment="1">
      <alignment horizontal="center" vertical="center"/>
    </xf>
    <xf numFmtId="0" fontId="33" fillId="0" borderId="42" xfId="0" applyFont="1" applyBorder="1" applyAlignment="1">
      <alignment vertical="center" wrapText="1"/>
    </xf>
    <xf numFmtId="10" fontId="33" fillId="0" borderId="43" xfId="60" applyNumberFormat="1" applyFont="1" applyBorder="1" applyAlignment="1">
      <alignment horizontal="center" vertical="center"/>
    </xf>
    <xf numFmtId="0" fontId="33" fillId="0" borderId="44" xfId="0" applyFont="1" applyBorder="1" applyAlignment="1">
      <alignment vertical="center" wrapText="1"/>
    </xf>
    <xf numFmtId="10" fontId="33" fillId="0" borderId="45" xfId="60" applyNumberFormat="1" applyFont="1" applyBorder="1" applyAlignment="1">
      <alignment horizontal="center" vertical="center"/>
    </xf>
    <xf numFmtId="10" fontId="33" fillId="0" borderId="46" xfId="60" applyNumberFormat="1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66" fillId="0" borderId="6" xfId="983" applyFont="1" applyBorder="1" applyAlignment="1" applyProtection="1">
      <alignment horizontal="centerContinuous" vertical="center"/>
      <protection locked="0"/>
    </xf>
    <xf numFmtId="0" fontId="65" fillId="0" borderId="0" xfId="983"/>
    <xf numFmtId="0" fontId="67" fillId="58" borderId="8" xfId="983" applyFont="1" applyFill="1" applyBorder="1" applyAlignment="1">
      <alignment horizontal="center"/>
    </xf>
    <xf numFmtId="0" fontId="65" fillId="0" borderId="3" xfId="983" applyBorder="1"/>
    <xf numFmtId="0" fontId="67" fillId="0" borderId="0" xfId="983" applyFont="1"/>
    <xf numFmtId="0" fontId="65" fillId="0" borderId="8" xfId="983" applyBorder="1" applyAlignment="1">
      <alignment horizontal="center" vertical="center"/>
    </xf>
    <xf numFmtId="0" fontId="65" fillId="0" borderId="8" xfId="983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/>
    </xf>
    <xf numFmtId="0" fontId="65" fillId="61" borderId="8" xfId="983" applyFill="1" applyBorder="1" applyAlignment="1">
      <alignment horizontal="center" vertical="center" wrapText="1"/>
    </xf>
    <xf numFmtId="0" fontId="65" fillId="0" borderId="0" xfId="983" applyAlignment="1">
      <alignment vertical="center"/>
    </xf>
    <xf numFmtId="0" fontId="69" fillId="0" borderId="8" xfId="983" applyFont="1" applyBorder="1" applyAlignment="1">
      <alignment horizontal="center"/>
    </xf>
    <xf numFmtId="0" fontId="67" fillId="0" borderId="3" xfId="983" applyFont="1" applyBorder="1"/>
    <xf numFmtId="0" fontId="71" fillId="0" borderId="8" xfId="984" applyFont="1" applyBorder="1" applyAlignment="1">
      <alignment horizontal="center" vertical="center" wrapText="1"/>
    </xf>
    <xf numFmtId="0" fontId="70" fillId="0" borderId="8" xfId="984" applyBorder="1" applyAlignment="1">
      <alignment horizontal="center" vertical="center" wrapText="1"/>
    </xf>
    <xf numFmtId="0" fontId="70" fillId="61" borderId="8" xfId="984" applyFill="1" applyBorder="1" applyAlignment="1">
      <alignment horizontal="center" vertical="center" wrapText="1"/>
    </xf>
    <xf numFmtId="0" fontId="71" fillId="61" borderId="8" xfId="984" applyFont="1" applyFill="1" applyBorder="1" applyAlignment="1">
      <alignment horizontal="center" vertical="center" wrapText="1"/>
    </xf>
    <xf numFmtId="0" fontId="69" fillId="0" borderId="8" xfId="983" applyFont="1" applyBorder="1" applyAlignment="1">
      <alignment horizontal="center" vertical="center"/>
    </xf>
    <xf numFmtId="0" fontId="69" fillId="61" borderId="8" xfId="983" applyFont="1" applyFill="1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 vertical="center"/>
    </xf>
    <xf numFmtId="0" fontId="67" fillId="0" borderId="3" xfId="983" applyFont="1" applyBorder="1" applyAlignment="1">
      <alignment vertical="center"/>
    </xf>
    <xf numFmtId="0" fontId="67" fillId="0" borderId="0" xfId="983" applyFont="1" applyAlignment="1">
      <alignment vertical="center"/>
    </xf>
    <xf numFmtId="14" fontId="69" fillId="0" borderId="8" xfId="983" applyNumberFormat="1" applyFont="1" applyBorder="1" applyAlignment="1">
      <alignment horizontal="center"/>
    </xf>
    <xf numFmtId="14" fontId="69" fillId="61" borderId="8" xfId="983" applyNumberFormat="1" applyFont="1" applyFill="1" applyBorder="1" applyAlignment="1">
      <alignment horizontal="center"/>
    </xf>
    <xf numFmtId="0" fontId="72" fillId="0" borderId="8" xfId="983" applyFont="1" applyBorder="1" applyAlignment="1">
      <alignment horizontal="center" vertical="center"/>
    </xf>
    <xf numFmtId="0" fontId="72" fillId="61" borderId="8" xfId="983" applyFont="1" applyFill="1" applyBorder="1" applyAlignment="1">
      <alignment horizontal="center" vertical="center"/>
    </xf>
    <xf numFmtId="0" fontId="67" fillId="0" borderId="47" xfId="983" applyFont="1" applyBorder="1" applyAlignment="1">
      <alignment horizontal="center" vertical="center" wrapText="1"/>
    </xf>
    <xf numFmtId="0" fontId="67" fillId="0" borderId="1" xfId="983" applyFont="1" applyBorder="1" applyAlignment="1">
      <alignment horizontal="center" vertical="center"/>
    </xf>
    <xf numFmtId="0" fontId="67" fillId="0" borderId="50" xfId="983" applyFont="1" applyBorder="1" applyAlignment="1">
      <alignment horizontal="center" vertical="center" wrapText="1"/>
    </xf>
    <xf numFmtId="0" fontId="67" fillId="0" borderId="9" xfId="983" applyFont="1" applyBorder="1" applyAlignment="1">
      <alignment horizontal="center" vertical="center" wrapText="1"/>
    </xf>
    <xf numFmtId="0" fontId="67" fillId="0" borderId="0" xfId="983" applyFont="1" applyAlignment="1">
      <alignment horizontal="center" vertical="center"/>
    </xf>
    <xf numFmtId="0" fontId="37" fillId="0" borderId="8" xfId="983" applyFont="1" applyBorder="1" applyAlignment="1">
      <alignment horizontal="center" vertical="center" wrapText="1"/>
    </xf>
    <xf numFmtId="0" fontId="37" fillId="0" borderId="8" xfId="983" applyFont="1" applyBorder="1" applyAlignment="1">
      <alignment horizontal="justify" vertical="center" wrapText="1"/>
    </xf>
    <xf numFmtId="44" fontId="69" fillId="0" borderId="8" xfId="985" applyFont="1" applyBorder="1" applyAlignment="1">
      <alignment vertical="center"/>
    </xf>
    <xf numFmtId="44" fontId="69" fillId="0" borderId="8" xfId="985" applyFont="1" applyBorder="1" applyAlignment="1">
      <alignment horizontal="center" vertical="center"/>
    </xf>
    <xf numFmtId="44" fontId="69" fillId="61" borderId="8" xfId="985" applyFont="1" applyFill="1" applyBorder="1" applyAlignment="1">
      <alignment horizontal="center" vertical="center"/>
    </xf>
    <xf numFmtId="44" fontId="64" fillId="59" borderId="8" xfId="986" applyNumberFormat="1" applyFont="1" applyFill="1" applyBorder="1" applyAlignment="1" applyProtection="1">
      <alignment horizontal="center" vertical="center"/>
    </xf>
    <xf numFmtId="10" fontId="63" fillId="59" borderId="8" xfId="986" applyNumberFormat="1" applyFont="1" applyFill="1" applyBorder="1" applyAlignment="1" applyProtection="1">
      <alignment horizontal="center" vertical="center"/>
    </xf>
    <xf numFmtId="10" fontId="36" fillId="59" borderId="8" xfId="986" applyNumberFormat="1" applyFont="1" applyFill="1" applyBorder="1" applyAlignment="1" applyProtection="1">
      <alignment horizontal="center" vertical="center"/>
    </xf>
    <xf numFmtId="43" fontId="33" fillId="0" borderId="8" xfId="387" applyFont="1" applyFill="1" applyBorder="1" applyAlignment="1" applyProtection="1">
      <alignment horizontal="center" vertical="center"/>
    </xf>
    <xf numFmtId="0" fontId="69" fillId="0" borderId="0" xfId="983" applyFont="1" applyAlignment="1">
      <alignment vertical="center"/>
    </xf>
    <xf numFmtId="10" fontId="73" fillId="59" borderId="8" xfId="986" applyNumberFormat="1" applyFont="1" applyFill="1" applyBorder="1" applyAlignment="1" applyProtection="1">
      <alignment horizontal="center" vertical="center" wrapText="1"/>
    </xf>
    <xf numFmtId="44" fontId="69" fillId="0" borderId="8" xfId="985" applyFont="1" applyBorder="1" applyAlignment="1">
      <alignment horizontal="center" vertical="center" wrapText="1"/>
    </xf>
    <xf numFmtId="44" fontId="69" fillId="61" borderId="8" xfId="985" applyFont="1" applyFill="1" applyBorder="1" applyAlignment="1">
      <alignment horizontal="center" vertical="center" wrapText="1"/>
    </xf>
    <xf numFmtId="0" fontId="67" fillId="0" borderId="0" xfId="983" applyFont="1" applyAlignment="1">
      <alignment horizontal="center"/>
    </xf>
    <xf numFmtId="0" fontId="69" fillId="0" borderId="8" xfId="983" applyFont="1" applyBorder="1" applyAlignment="1">
      <alignment horizontal="center" vertical="center" wrapText="1"/>
    </xf>
    <xf numFmtId="0" fontId="69" fillId="0" borderId="0" xfId="983" applyFont="1" applyAlignment="1">
      <alignment horizontal="center" vertical="center"/>
    </xf>
    <xf numFmtId="170" fontId="69" fillId="0" borderId="0" xfId="983" applyNumberFormat="1" applyFont="1" applyAlignment="1">
      <alignment horizontal="center" vertical="center"/>
    </xf>
    <xf numFmtId="14" fontId="69" fillId="0" borderId="8" xfId="983" applyNumberFormat="1" applyFont="1" applyBorder="1" applyAlignment="1">
      <alignment horizontal="center" vertical="center"/>
    </xf>
    <xf numFmtId="14" fontId="69" fillId="0" borderId="0" xfId="983" applyNumberFormat="1" applyFont="1" applyAlignment="1">
      <alignment horizontal="center" vertical="center"/>
    </xf>
    <xf numFmtId="16" fontId="69" fillId="0" borderId="8" xfId="983" applyNumberFormat="1" applyFont="1" applyBorder="1" applyAlignment="1">
      <alignment horizontal="center" vertical="center"/>
    </xf>
    <xf numFmtId="0" fontId="69" fillId="0" borderId="0" xfId="983" applyFont="1" applyAlignment="1">
      <alignment horizontal="center"/>
    </xf>
    <xf numFmtId="10" fontId="36" fillId="59" borderId="8" xfId="986" applyNumberFormat="1" applyFont="1" applyFill="1" applyBorder="1" applyAlignment="1" applyProtection="1">
      <alignment horizontal="center" vertical="center" wrapText="1"/>
    </xf>
    <xf numFmtId="44" fontId="74" fillId="0" borderId="8" xfId="985" applyFont="1" applyBorder="1" applyAlignment="1">
      <alignment horizontal="center" vertical="center"/>
    </xf>
    <xf numFmtId="170" fontId="65" fillId="0" borderId="0" xfId="983" applyNumberFormat="1"/>
    <xf numFmtId="0" fontId="65" fillId="0" borderId="0" xfId="983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39" fillId="0" borderId="3" xfId="0" applyFont="1" applyBorder="1" applyAlignment="1" applyProtection="1">
      <alignment vertical="center"/>
      <protection locked="0"/>
    </xf>
    <xf numFmtId="0" fontId="0" fillId="0" borderId="4" xfId="0" applyBorder="1"/>
    <xf numFmtId="0" fontId="37" fillId="0" borderId="3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/>
    <xf numFmtId="14" fontId="0" fillId="0" borderId="0" xfId="0" applyNumberFormat="1"/>
    <xf numFmtId="43" fontId="0" fillId="0" borderId="0" xfId="141" applyFont="1"/>
    <xf numFmtId="0" fontId="36" fillId="0" borderId="3" xfId="0" applyFont="1" applyBorder="1"/>
    <xf numFmtId="10" fontId="59" fillId="57" borderId="0" xfId="60" applyNumberFormat="1" applyFont="1" applyFill="1" applyBorder="1" applyAlignment="1">
      <alignment horizontal="left"/>
    </xf>
    <xf numFmtId="10" fontId="59" fillId="0" borderId="0" xfId="60" applyNumberFormat="1" applyFont="1" applyFill="1" applyBorder="1" applyAlignment="1">
      <alignment horizontal="left"/>
    </xf>
    <xf numFmtId="10" fontId="59" fillId="57" borderId="0" xfId="0" applyNumberFormat="1" applyFont="1" applyFill="1" applyAlignment="1">
      <alignment horizontal="left"/>
    </xf>
    <xf numFmtId="0" fontId="59" fillId="0" borderId="0" xfId="0" applyFont="1" applyAlignment="1">
      <alignment horizontal="left"/>
    </xf>
    <xf numFmtId="0" fontId="36" fillId="0" borderId="3" xfId="0" applyFont="1" applyBorder="1" applyAlignment="1">
      <alignment vertical="top"/>
    </xf>
    <xf numFmtId="0" fontId="0" fillId="0" borderId="3" xfId="0" applyBorder="1"/>
    <xf numFmtId="0" fontId="31" fillId="0" borderId="8" xfId="0" applyFont="1" applyBorder="1" applyAlignment="1">
      <alignment horizontal="center" vertical="center"/>
    </xf>
    <xf numFmtId="0" fontId="31" fillId="0" borderId="8" xfId="0" applyFont="1" applyBorder="1"/>
    <xf numFmtId="10" fontId="30" fillId="0" borderId="8" xfId="60" applyNumberFormat="1" applyFont="1" applyBorder="1" applyAlignment="1">
      <alignment horizontal="center"/>
    </xf>
    <xf numFmtId="0" fontId="61" fillId="0" borderId="8" xfId="0" applyFont="1" applyBorder="1" applyAlignment="1">
      <alignment horizontal="center" vertical="center"/>
    </xf>
    <xf numFmtId="0" fontId="61" fillId="0" borderId="8" xfId="0" applyFont="1" applyBorder="1" applyAlignment="1">
      <alignment vertical="center"/>
    </xf>
    <xf numFmtId="10" fontId="61" fillId="0" borderId="8" xfId="60" applyNumberFormat="1" applyFont="1" applyBorder="1" applyAlignment="1">
      <alignment horizontal="center"/>
    </xf>
    <xf numFmtId="43" fontId="31" fillId="0" borderId="0" xfId="0" applyNumberFormat="1" applyFont="1"/>
    <xf numFmtId="43" fontId="0" fillId="0" borderId="0" xfId="0" applyNumberFormat="1"/>
    <xf numFmtId="0" fontId="61" fillId="0" borderId="8" xfId="0" applyFont="1" applyBorder="1" applyAlignment="1">
      <alignment vertical="center" wrapText="1"/>
    </xf>
    <xf numFmtId="169" fontId="0" fillId="0" borderId="0" xfId="60" applyNumberFormat="1" applyFont="1"/>
    <xf numFmtId="0" fontId="32" fillId="58" borderId="0" xfId="0" applyFont="1" applyFill="1" applyAlignment="1">
      <alignment vertical="center"/>
    </xf>
    <xf numFmtId="0" fontId="0" fillId="58" borderId="0" xfId="0" applyFill="1"/>
    <xf numFmtId="10" fontId="32" fillId="58" borderId="0" xfId="60" applyNumberFormat="1" applyFont="1" applyFill="1" applyBorder="1" applyAlignment="1">
      <alignment horizontal="center"/>
    </xf>
    <xf numFmtId="10" fontId="0" fillId="0" borderId="0" xfId="60" applyNumberFormat="1" applyFont="1"/>
    <xf numFmtId="0" fontId="31" fillId="0" borderId="3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1" fillId="0" borderId="0" xfId="0" applyFont="1"/>
    <xf numFmtId="0" fontId="76" fillId="62" borderId="53" xfId="0" applyFont="1" applyFill="1" applyBorder="1" applyAlignment="1">
      <alignment horizontal="left" vertical="center" wrapText="1"/>
    </xf>
    <xf numFmtId="0" fontId="76" fillId="62" borderId="54" xfId="0" applyFont="1" applyFill="1" applyBorder="1" applyAlignment="1">
      <alignment horizontal="left" vertical="center" wrapText="1"/>
    </xf>
    <xf numFmtId="0" fontId="75" fillId="62" borderId="56" xfId="0" applyFont="1" applyFill="1" applyBorder="1" applyAlignment="1">
      <alignment horizontal="justify" vertical="center" wrapText="1"/>
    </xf>
    <xf numFmtId="0" fontId="75" fillId="62" borderId="56" xfId="0" applyFont="1" applyFill="1" applyBorder="1" applyAlignment="1">
      <alignment horizontal="left" vertical="center" wrapText="1"/>
    </xf>
    <xf numFmtId="0" fontId="75" fillId="62" borderId="56" xfId="0" applyFont="1" applyFill="1" applyBorder="1" applyAlignment="1">
      <alignment horizontal="center" vertical="center" wrapText="1"/>
    </xf>
    <xf numFmtId="0" fontId="77" fillId="63" borderId="55" xfId="0" applyFont="1" applyFill="1" applyBorder="1" applyAlignment="1">
      <alignment horizontal="center" vertical="center" wrapText="1"/>
    </xf>
    <xf numFmtId="0" fontId="78" fillId="63" borderId="56" xfId="0" applyFont="1" applyFill="1" applyBorder="1" applyAlignment="1">
      <alignment horizontal="center" vertical="center" wrapText="1"/>
    </xf>
    <xf numFmtId="0" fontId="78" fillId="0" borderId="57" xfId="0" applyFont="1" applyBorder="1" applyAlignment="1">
      <alignment horizontal="left" vertical="center" wrapText="1"/>
    </xf>
    <xf numFmtId="0" fontId="78" fillId="0" borderId="55" xfId="0" applyFont="1" applyBorder="1" applyAlignment="1">
      <alignment horizontal="left" vertical="center" wrapText="1"/>
    </xf>
    <xf numFmtId="0" fontId="78" fillId="0" borderId="56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center" vertical="center" wrapText="1"/>
    </xf>
    <xf numFmtId="0" fontId="79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vertical="center" wrapText="1"/>
    </xf>
    <xf numFmtId="0" fontId="80" fillId="0" borderId="58" xfId="0" applyFont="1" applyBorder="1" applyAlignment="1">
      <alignment horizontal="center" vertical="center" wrapText="1"/>
    </xf>
    <xf numFmtId="0" fontId="81" fillId="0" borderId="0" xfId="0" applyFont="1" applyAlignment="1">
      <alignment vertical="center"/>
    </xf>
    <xf numFmtId="44" fontId="69" fillId="34" borderId="8" xfId="985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78" fillId="0" borderId="51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center" vertical="center" wrapText="1"/>
    </xf>
    <xf numFmtId="0" fontId="75" fillId="62" borderId="51" xfId="0" applyFont="1" applyFill="1" applyBorder="1" applyAlignment="1">
      <alignment horizontal="center" vertical="center" wrapText="1"/>
    </xf>
    <xf numFmtId="0" fontId="75" fillId="62" borderId="55" xfId="0" applyFont="1" applyFill="1" applyBorder="1" applyAlignment="1">
      <alignment horizontal="center" vertical="center" wrapText="1"/>
    </xf>
    <xf numFmtId="0" fontId="75" fillId="62" borderId="52" xfId="0" applyFont="1" applyFill="1" applyBorder="1" applyAlignment="1">
      <alignment horizontal="left" vertical="center" wrapText="1" indent="15"/>
    </xf>
    <xf numFmtId="0" fontId="75" fillId="62" borderId="53" xfId="0" applyFont="1" applyFill="1" applyBorder="1" applyAlignment="1">
      <alignment horizontal="left" vertical="center" wrapText="1" indent="15"/>
    </xf>
    <xf numFmtId="0" fontId="66" fillId="0" borderId="0" xfId="983" applyFont="1" applyAlignment="1" applyProtection="1">
      <alignment horizontal="center" vertical="center"/>
      <protection locked="0"/>
    </xf>
    <xf numFmtId="0" fontId="67" fillId="58" borderId="47" xfId="983" applyFont="1" applyFill="1" applyBorder="1" applyAlignment="1">
      <alignment horizontal="center"/>
    </xf>
    <xf numFmtId="0" fontId="67" fillId="58" borderId="48" xfId="983" applyFont="1" applyFill="1" applyBorder="1" applyAlignment="1">
      <alignment horizontal="center"/>
    </xf>
    <xf numFmtId="0" fontId="67" fillId="58" borderId="49" xfId="983" applyFont="1" applyFill="1" applyBorder="1" applyAlignment="1">
      <alignment horizontal="center"/>
    </xf>
    <xf numFmtId="0" fontId="67" fillId="0" borderId="0" xfId="983" applyFont="1" applyAlignment="1">
      <alignment horizontal="center"/>
    </xf>
    <xf numFmtId="0" fontId="65" fillId="60" borderId="1" xfId="983" applyFill="1" applyBorder="1" applyAlignment="1">
      <alignment horizontal="center" vertical="center"/>
    </xf>
    <xf numFmtId="0" fontId="65" fillId="60" borderId="3" xfId="983" applyFill="1" applyBorder="1" applyAlignment="1">
      <alignment horizontal="center" vertical="center"/>
    </xf>
    <xf numFmtId="0" fontId="65" fillId="60" borderId="5" xfId="983" applyFill="1" applyBorder="1" applyAlignment="1">
      <alignment horizontal="center" vertical="center"/>
    </xf>
    <xf numFmtId="0" fontId="65" fillId="60" borderId="8" xfId="983" applyFill="1" applyBorder="1" applyAlignment="1">
      <alignment horizontal="center" vertical="center"/>
    </xf>
    <xf numFmtId="0" fontId="68" fillId="0" borderId="8" xfId="983" applyFont="1" applyBorder="1" applyAlignment="1">
      <alignment horizontal="left" vertical="center"/>
    </xf>
    <xf numFmtId="0" fontId="68" fillId="0" borderId="8" xfId="983" applyFont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9" fillId="0" borderId="3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59" fillId="0" borderId="0" xfId="0" applyFont="1" applyAlignment="1">
      <alignment horizontal="left" vertical="top" wrapText="1"/>
    </xf>
    <xf numFmtId="0" fontId="59" fillId="0" borderId="4" xfId="0" applyFont="1" applyBorder="1" applyAlignment="1">
      <alignment horizontal="left" vertical="top" wrapText="1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0" fontId="37" fillId="33" borderId="35" xfId="0" applyFont="1" applyFill="1" applyBorder="1" applyAlignment="1">
      <alignment horizontal="center" vertical="center" wrapText="1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6" fillId="33" borderId="35" xfId="0" applyFont="1" applyFill="1" applyBorder="1" applyAlignment="1">
      <alignment horizontal="center" vertical="center" wrapText="1"/>
    </xf>
    <xf numFmtId="0" fontId="36" fillId="33" borderId="33" xfId="0" applyFont="1" applyFill="1" applyBorder="1" applyAlignment="1">
      <alignment horizontal="center" vertical="center" wrapText="1"/>
    </xf>
  </cellXfs>
  <cellStyles count="987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178593</xdr:colOff>
      <xdr:row>0</xdr:row>
      <xdr:rowOff>130969</xdr:rowOff>
    </xdr:from>
    <xdr:to>
      <xdr:col>2</xdr:col>
      <xdr:colOff>940594</xdr:colOff>
      <xdr:row>0</xdr:row>
      <xdr:rowOff>967868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821379F-AA72-493D-800D-44AF95B5E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893" y="130969"/>
          <a:ext cx="1457326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15</xdr:col>
      <xdr:colOff>178593</xdr:colOff>
      <xdr:row>0</xdr:row>
      <xdr:rowOff>130969</xdr:rowOff>
    </xdr:from>
    <xdr:ext cx="1452563" cy="836899"/>
    <xdr:pic>
      <xdr:nvPicPr>
        <xdr:cNvPr id="3" name="Imagem 5">
          <a:extLst>
            <a:ext uri="{FF2B5EF4-FFF2-40B4-BE49-F238E27FC236}">
              <a16:creationId xmlns:a16="http://schemas.microsoft.com/office/drawing/2014/main" id="{8D1C370F-74E4-4E88-ADFF-2C0B3A7E8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16374" y="130969"/>
          <a:ext cx="1452563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GGAE\PRC\SLZ_19_01032\OB_20_02115\CT_20_02115\OC\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  <row r="15">
          <cell r="B15" t="str">
            <v>1º Quartil</v>
          </cell>
          <cell r="C15" t="str">
            <v>Médio</v>
          </cell>
          <cell r="D15" t="str">
            <v>3º Quartil</v>
          </cell>
        </row>
        <row r="16">
          <cell r="B16">
            <v>1.4999999999999999E-2</v>
          </cell>
          <cell r="C16">
            <v>3.4500000000000003E-2</v>
          </cell>
          <cell r="D16">
            <v>4.4900000000000002E-2</v>
          </cell>
        </row>
        <row r="17">
          <cell r="B17">
            <v>3.0000000000000001E-3</v>
          </cell>
          <cell r="C17">
            <v>4.7999999999999996E-3</v>
          </cell>
          <cell r="D17">
            <v>8.2000000000000007E-3</v>
          </cell>
        </row>
        <row r="18">
          <cell r="B18">
            <v>5.5999999999999999E-3</v>
          </cell>
          <cell r="C18">
            <v>8.5000000000000006E-3</v>
          </cell>
          <cell r="D18">
            <v>8.8999999999999999E-3</v>
          </cell>
        </row>
        <row r="19">
          <cell r="B19">
            <v>8.5000000000000006E-3</v>
          </cell>
          <cell r="C19">
            <v>8.5000000000000006E-3</v>
          </cell>
          <cell r="D19">
            <v>1.11E-2</v>
          </cell>
        </row>
        <row r="20">
          <cell r="B20">
            <v>3.5000000000000003E-2</v>
          </cell>
          <cell r="C20">
            <v>5.11E-2</v>
          </cell>
          <cell r="D20">
            <v>6.2199999999999998E-2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GGAE\PCD\PROCEDIMENTOS%20REVISADOS\IT-E-ENG-01%20-%20OR&#199;AMENTO%20DE%20PROJETOS,%20DE%20OBRAS%20E%20DE%20SERVI&#199;OS%20DE%20ENGENHARIA\FR-01-IT-E-ENG-01%20-BDI%20E%20EQUALIZA&#199;&#213;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3">
      <pivotArea field="1" type="button" dataOnly="0" labelOnly="1" outline="0" axis="axisRow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6">
      <pivotArea dataOnly="0" labelOnly="1" grandRow="1" outline="0" fieldPosition="0"/>
    </format>
    <format dxfId="25">
      <pivotArea dataOnly="0" labelOnly="1" grandRow="1" outline="0" fieldPosition="0"/>
    </format>
    <format dxfId="24">
      <pivotArea grandRow="1" outline="0" collapsedLevelsAreSubtotals="1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dataOnly="0" labelOnly="1" outline="0" axis="axisValues" fieldPosition="0"/>
    </format>
    <format dxfId="20">
      <pivotArea dataOnly="0" labelOnly="1" grandRow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/>
    </format>
    <format dxfId="5">
      <pivotArea dataOnly="0" labelOnly="1" grandRow="1" outline="0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62" t="s">
        <v>0</v>
      </c>
      <c r="B2" s="162"/>
      <c r="C2" s="162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142" t="s">
        <v>16</v>
      </c>
    </row>
    <row r="3" spans="2:10" ht="15.75" thickBot="1" x14ac:dyDescent="0.3"/>
    <row r="4" spans="2:10" ht="16.5" thickBot="1" x14ac:dyDescent="0.3">
      <c r="B4" s="165" t="s">
        <v>17</v>
      </c>
      <c r="C4" s="167" t="s">
        <v>18</v>
      </c>
      <c r="D4" s="168"/>
      <c r="E4" s="168"/>
      <c r="F4" s="168"/>
      <c r="G4" s="168"/>
      <c r="H4" s="168"/>
      <c r="I4" s="143"/>
      <c r="J4" s="144"/>
    </row>
    <row r="5" spans="2:10" ht="26.25" thickBot="1" x14ac:dyDescent="0.3">
      <c r="B5" s="166"/>
      <c r="C5" s="145" t="s">
        <v>19</v>
      </c>
      <c r="D5" s="145" t="s">
        <v>20</v>
      </c>
      <c r="E5" s="146" t="s">
        <v>21</v>
      </c>
      <c r="F5" s="146" t="s">
        <v>22</v>
      </c>
      <c r="G5" s="147" t="s">
        <v>23</v>
      </c>
      <c r="H5" s="147" t="s">
        <v>24</v>
      </c>
      <c r="I5" s="147" t="s">
        <v>25</v>
      </c>
      <c r="J5" s="147" t="s">
        <v>26</v>
      </c>
    </row>
    <row r="6" spans="2:10" ht="15.75" thickBot="1" x14ac:dyDescent="0.3">
      <c r="B6" s="148" t="s">
        <v>27</v>
      </c>
      <c r="C6" s="149">
        <v>0</v>
      </c>
      <c r="D6" s="149">
        <v>0</v>
      </c>
      <c r="E6" s="149">
        <v>0</v>
      </c>
      <c r="F6" s="149">
        <v>0</v>
      </c>
      <c r="G6" s="149">
        <v>1</v>
      </c>
      <c r="H6" s="149">
        <v>0</v>
      </c>
      <c r="I6" s="149">
        <v>0</v>
      </c>
      <c r="J6" s="149">
        <v>0</v>
      </c>
    </row>
    <row r="7" spans="2:10" x14ac:dyDescent="0.25">
      <c r="B7" s="150" t="s">
        <v>28</v>
      </c>
      <c r="C7" s="163" t="s">
        <v>27</v>
      </c>
      <c r="D7" s="163" t="s">
        <v>27</v>
      </c>
      <c r="E7" s="163">
        <v>1</v>
      </c>
      <c r="F7" s="163">
        <v>2</v>
      </c>
      <c r="G7" s="163">
        <v>3</v>
      </c>
      <c r="H7" s="163">
        <v>4</v>
      </c>
      <c r="I7" s="163">
        <v>6</v>
      </c>
      <c r="J7" s="163">
        <v>8</v>
      </c>
    </row>
    <row r="8" spans="2:10" ht="15.75" thickBot="1" x14ac:dyDescent="0.3">
      <c r="B8" s="151" t="s">
        <v>29</v>
      </c>
      <c r="C8" s="164"/>
      <c r="D8" s="164"/>
      <c r="E8" s="164"/>
      <c r="F8" s="164"/>
      <c r="G8" s="164"/>
      <c r="H8" s="164"/>
      <c r="I8" s="164"/>
      <c r="J8" s="164"/>
    </row>
    <row r="9" spans="2:10" ht="15.75" thickBot="1" x14ac:dyDescent="0.3">
      <c r="B9" s="151" t="s">
        <v>30</v>
      </c>
      <c r="C9" s="152" t="s">
        <v>27</v>
      </c>
      <c r="D9" s="152" t="s">
        <v>27</v>
      </c>
      <c r="E9" s="152" t="s">
        <v>27</v>
      </c>
      <c r="F9" s="152" t="s">
        <v>27</v>
      </c>
      <c r="G9" s="152">
        <v>0.33</v>
      </c>
      <c r="H9" s="152">
        <v>1</v>
      </c>
      <c r="I9" s="152">
        <v>1</v>
      </c>
      <c r="J9" s="152">
        <v>2</v>
      </c>
    </row>
    <row r="10" spans="2:10" ht="15.75" thickBot="1" x14ac:dyDescent="0.3">
      <c r="B10" s="153" t="s">
        <v>31</v>
      </c>
      <c r="C10" s="152" t="s">
        <v>27</v>
      </c>
      <c r="D10" s="152" t="s">
        <v>27</v>
      </c>
      <c r="E10" s="152" t="s">
        <v>27</v>
      </c>
      <c r="F10" s="152" t="s">
        <v>27</v>
      </c>
      <c r="G10" s="152" t="s">
        <v>27</v>
      </c>
      <c r="H10" s="152">
        <v>1</v>
      </c>
      <c r="I10" s="152">
        <v>2</v>
      </c>
      <c r="J10" s="152">
        <v>1</v>
      </c>
    </row>
    <row r="11" spans="2:10" ht="15.75" thickBot="1" x14ac:dyDescent="0.3">
      <c r="B11" s="151" t="s">
        <v>32</v>
      </c>
      <c r="C11" s="152" t="s">
        <v>27</v>
      </c>
      <c r="D11" s="152" t="s">
        <v>27</v>
      </c>
      <c r="E11" s="152" t="s">
        <v>27</v>
      </c>
      <c r="F11" s="152" t="s">
        <v>27</v>
      </c>
      <c r="G11" s="152" t="s">
        <v>27</v>
      </c>
      <c r="H11" s="152" t="s">
        <v>27</v>
      </c>
      <c r="I11" s="152" t="s">
        <v>27</v>
      </c>
      <c r="J11" s="152">
        <v>1</v>
      </c>
    </row>
    <row r="12" spans="2:10" ht="15.75" thickBot="1" x14ac:dyDescent="0.3">
      <c r="B12" s="151" t="s">
        <v>33</v>
      </c>
      <c r="C12" s="152" t="s">
        <v>27</v>
      </c>
      <c r="D12" s="152" t="s">
        <v>27</v>
      </c>
      <c r="E12" s="152" t="s">
        <v>27</v>
      </c>
      <c r="F12" s="152" t="s">
        <v>27</v>
      </c>
      <c r="G12" s="152">
        <v>0.33</v>
      </c>
      <c r="H12" s="152">
        <v>1</v>
      </c>
      <c r="I12" s="152">
        <v>1</v>
      </c>
      <c r="J12" s="152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34</v>
      </c>
    </row>
    <row r="2" spans="1:4" ht="15.75" thickBot="1" x14ac:dyDescent="0.3">
      <c r="B2" s="142" t="s">
        <v>35</v>
      </c>
    </row>
    <row r="3" spans="1:4" ht="45.75" thickBot="1" x14ac:dyDescent="0.3">
      <c r="A3" s="154" t="s">
        <v>36</v>
      </c>
      <c r="B3" s="155" t="s">
        <v>37</v>
      </c>
      <c r="C3" s="155" t="s">
        <v>38</v>
      </c>
      <c r="D3" s="156" t="s">
        <v>39</v>
      </c>
    </row>
    <row r="4" spans="1:4" ht="51.75" customHeight="1" thickBot="1" x14ac:dyDescent="0.3">
      <c r="A4" s="157">
        <v>1001</v>
      </c>
      <c r="B4" s="158" t="s">
        <v>40</v>
      </c>
      <c r="C4" s="159" t="s">
        <v>41</v>
      </c>
      <c r="D4" s="159" t="s">
        <v>42</v>
      </c>
    </row>
    <row r="5" spans="1:4" ht="15.75" thickBot="1" x14ac:dyDescent="0.3">
      <c r="A5" s="157">
        <v>1002</v>
      </c>
      <c r="B5" s="158" t="s">
        <v>43</v>
      </c>
      <c r="C5" s="159" t="s">
        <v>44</v>
      </c>
      <c r="D5" s="159" t="s">
        <v>45</v>
      </c>
    </row>
    <row r="6" spans="1:4" ht="15.75" thickBot="1" x14ac:dyDescent="0.3">
      <c r="A6" s="157">
        <v>1003</v>
      </c>
      <c r="B6" s="158" t="s">
        <v>46</v>
      </c>
      <c r="C6" s="159" t="s">
        <v>44</v>
      </c>
      <c r="D6" s="159" t="s">
        <v>45</v>
      </c>
    </row>
    <row r="7" spans="1:4" ht="15.75" thickBot="1" x14ac:dyDescent="0.3">
      <c r="A7" s="157">
        <v>1004</v>
      </c>
      <c r="B7" s="158" t="s">
        <v>47</v>
      </c>
      <c r="C7" s="159" t="s">
        <v>41</v>
      </c>
      <c r="D7" s="159" t="s">
        <v>42</v>
      </c>
    </row>
    <row r="8" spans="1:4" ht="15.75" thickBot="1" x14ac:dyDescent="0.3">
      <c r="A8" s="157">
        <v>1005</v>
      </c>
      <c r="B8" s="158" t="s">
        <v>48</v>
      </c>
      <c r="C8" s="159" t="s">
        <v>41</v>
      </c>
      <c r="D8" s="159" t="s">
        <v>42</v>
      </c>
    </row>
    <row r="9" spans="1:4" ht="15.75" thickBot="1" x14ac:dyDescent="0.3">
      <c r="A9" s="157">
        <v>1006</v>
      </c>
      <c r="B9" s="158" t="s">
        <v>49</v>
      </c>
      <c r="C9" s="159" t="s">
        <v>44</v>
      </c>
      <c r="D9" s="159" t="s">
        <v>45</v>
      </c>
    </row>
    <row r="10" spans="1:4" ht="15.75" thickBot="1" x14ac:dyDescent="0.3">
      <c r="A10" s="157">
        <v>1007</v>
      </c>
      <c r="B10" s="158" t="s">
        <v>50</v>
      </c>
      <c r="C10" s="159" t="s">
        <v>44</v>
      </c>
      <c r="D10" s="159" t="s">
        <v>45</v>
      </c>
    </row>
    <row r="11" spans="1:4" ht="15.75" thickBot="1" x14ac:dyDescent="0.3">
      <c r="A11" s="157">
        <v>1008</v>
      </c>
      <c r="B11" s="158" t="s">
        <v>51</v>
      </c>
      <c r="C11" s="159" t="s">
        <v>41</v>
      </c>
      <c r="D11" s="159" t="s">
        <v>42</v>
      </c>
    </row>
    <row r="12" spans="1:4" ht="15.75" thickBot="1" x14ac:dyDescent="0.3">
      <c r="A12" s="157">
        <v>1009</v>
      </c>
      <c r="B12" s="158" t="s">
        <v>52</v>
      </c>
      <c r="C12" s="159" t="s">
        <v>44</v>
      </c>
      <c r="D12" s="159" t="s">
        <v>45</v>
      </c>
    </row>
    <row r="13" spans="1:4" ht="15.75" thickBot="1" x14ac:dyDescent="0.3">
      <c r="A13" s="157">
        <v>1010</v>
      </c>
      <c r="B13" s="158" t="s">
        <v>53</v>
      </c>
      <c r="C13" s="159" t="s">
        <v>44</v>
      </c>
      <c r="D13" s="159" t="s">
        <v>45</v>
      </c>
    </row>
    <row r="14" spans="1:4" ht="126.75" customHeight="1" thickBot="1" x14ac:dyDescent="0.3">
      <c r="A14" s="157">
        <v>1011</v>
      </c>
      <c r="B14" s="158" t="s">
        <v>54</v>
      </c>
      <c r="C14" s="159" t="s">
        <v>41</v>
      </c>
      <c r="D14" s="159" t="s">
        <v>42</v>
      </c>
    </row>
    <row r="15" spans="1:4" ht="45.75" thickBot="1" x14ac:dyDescent="0.3">
      <c r="A15" s="154" t="s">
        <v>36</v>
      </c>
      <c r="B15" s="155" t="s">
        <v>55</v>
      </c>
      <c r="C15" s="155" t="s">
        <v>56</v>
      </c>
      <c r="D15" s="156" t="s">
        <v>39</v>
      </c>
    </row>
    <row r="16" spans="1:4" ht="15.75" thickBot="1" x14ac:dyDescent="0.3">
      <c r="A16" s="157">
        <v>2001</v>
      </c>
      <c r="B16" s="158" t="s">
        <v>57</v>
      </c>
      <c r="C16" s="159" t="s">
        <v>58</v>
      </c>
      <c r="D16" s="159" t="s">
        <v>59</v>
      </c>
    </row>
    <row r="17" spans="1:4" ht="15.75" thickBot="1" x14ac:dyDescent="0.3">
      <c r="A17" s="157">
        <v>2002</v>
      </c>
      <c r="B17" s="158" t="s">
        <v>60</v>
      </c>
      <c r="C17" s="159" t="s">
        <v>44</v>
      </c>
      <c r="D17" s="159" t="s">
        <v>45</v>
      </c>
    </row>
    <row r="18" spans="1:4" x14ac:dyDescent="0.25">
      <c r="A18" s="160" t="s">
        <v>61</v>
      </c>
      <c r="B18" s="160" t="s">
        <v>61</v>
      </c>
      <c r="C18" s="160" t="s">
        <v>61</v>
      </c>
      <c r="D18" s="160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D1EE-E37F-4A51-BD30-600256DA5CB0}">
  <dimension ref="B1:V140"/>
  <sheetViews>
    <sheetView view="pageBreakPreview" zoomScale="80" zoomScaleNormal="80" zoomScaleSheetLayoutView="80" workbookViewId="0">
      <selection activeCell="F13" sqref="F13"/>
    </sheetView>
  </sheetViews>
  <sheetFormatPr defaultRowHeight="14.25" x14ac:dyDescent="0.2"/>
  <cols>
    <col min="1" max="1" width="1.7109375" style="54" customWidth="1"/>
    <col min="2" max="2" width="10.42578125" style="54" customWidth="1"/>
    <col min="3" max="3" width="90.140625" style="54" customWidth="1"/>
    <col min="4" max="5" width="15" style="54" customWidth="1"/>
    <col min="6" max="6" width="21" style="54" customWidth="1"/>
    <col min="7" max="8" width="21" style="107" customWidth="1"/>
    <col min="9" max="9" width="21" style="107" hidden="1" customWidth="1"/>
    <col min="10" max="13" width="20.28515625" style="107" hidden="1" customWidth="1"/>
    <col min="14" max="14" width="19.28515625" style="54" bestFit="1" customWidth="1"/>
    <col min="15" max="15" width="12.85546875" style="54" customWidth="1"/>
    <col min="16" max="16" width="63.5703125" style="54" customWidth="1"/>
    <col min="17" max="20" width="15.5703125" style="54" customWidth="1"/>
    <col min="21" max="16384" width="9.140625" style="54"/>
  </cols>
  <sheetData>
    <row r="1" spans="2:22" ht="84" customHeight="1" x14ac:dyDescent="0.2">
      <c r="B1" s="53" t="s">
        <v>62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P1" s="169" t="s">
        <v>63</v>
      </c>
      <c r="Q1" s="169"/>
      <c r="R1" s="169"/>
      <c r="S1" s="169"/>
      <c r="T1" s="169"/>
    </row>
    <row r="2" spans="2:22" s="57" customFormat="1" ht="15" x14ac:dyDescent="0.25">
      <c r="B2" s="170" t="s">
        <v>64</v>
      </c>
      <c r="C2" s="171"/>
      <c r="D2" s="171"/>
      <c r="E2" s="172"/>
      <c r="F2" s="55" t="s">
        <v>65</v>
      </c>
      <c r="G2" s="55" t="s">
        <v>66</v>
      </c>
      <c r="H2" s="55" t="s">
        <v>67</v>
      </c>
      <c r="I2" s="55" t="s">
        <v>68</v>
      </c>
      <c r="J2" s="55" t="s">
        <v>69</v>
      </c>
      <c r="K2" s="55" t="s">
        <v>70</v>
      </c>
      <c r="L2" s="55" t="s">
        <v>71</v>
      </c>
      <c r="M2" s="55" t="s">
        <v>72</v>
      </c>
      <c r="N2" s="56"/>
      <c r="O2" s="173"/>
      <c r="P2" s="173"/>
      <c r="Q2" s="173"/>
      <c r="R2" s="173"/>
    </row>
    <row r="3" spans="2:22" s="62" customFormat="1" ht="15" x14ac:dyDescent="0.25">
      <c r="B3" s="174" t="s">
        <v>73</v>
      </c>
      <c r="C3" s="177" t="s">
        <v>74</v>
      </c>
      <c r="D3" s="178" t="s">
        <v>75</v>
      </c>
      <c r="E3" s="178"/>
      <c r="F3" s="58"/>
      <c r="G3" s="59"/>
      <c r="H3" s="59"/>
      <c r="I3" s="59"/>
      <c r="J3" s="59"/>
      <c r="K3" s="60"/>
      <c r="L3" s="61"/>
      <c r="M3" s="61"/>
      <c r="N3" s="54"/>
      <c r="O3" s="57"/>
      <c r="P3" s="57"/>
      <c r="Q3" s="57"/>
    </row>
    <row r="4" spans="2:22" ht="15" x14ac:dyDescent="0.25">
      <c r="B4" s="175"/>
      <c r="C4" s="177"/>
      <c r="D4" s="179" t="s">
        <v>76</v>
      </c>
      <c r="E4" s="179" t="s">
        <v>76</v>
      </c>
      <c r="F4" s="63"/>
      <c r="G4" s="63"/>
      <c r="H4" s="63"/>
      <c r="I4" s="63"/>
      <c r="J4" s="63"/>
      <c r="K4" s="61"/>
      <c r="L4" s="60"/>
      <c r="M4" s="60"/>
      <c r="N4" s="64"/>
      <c r="O4" s="57"/>
      <c r="P4" s="57"/>
      <c r="Q4" s="57"/>
    </row>
    <row r="5" spans="2:22" s="62" customFormat="1" ht="15" x14ac:dyDescent="0.25">
      <c r="B5" s="175"/>
      <c r="C5" s="177"/>
      <c r="D5" s="178" t="s">
        <v>77</v>
      </c>
      <c r="E5" s="178"/>
      <c r="F5" s="65"/>
      <c r="G5" s="65"/>
      <c r="H5" s="65"/>
      <c r="I5" s="65"/>
      <c r="J5" s="66"/>
      <c r="K5" s="60"/>
      <c r="L5" s="67"/>
      <c r="M5" s="68"/>
      <c r="N5" s="64"/>
      <c r="O5" s="57"/>
      <c r="P5" s="57"/>
      <c r="Q5" s="57"/>
    </row>
    <row r="6" spans="2:22" s="62" customFormat="1" ht="15" x14ac:dyDescent="0.25">
      <c r="B6" s="175"/>
      <c r="C6" s="177"/>
      <c r="D6" s="178" t="s">
        <v>78</v>
      </c>
      <c r="E6" s="178" t="s">
        <v>78</v>
      </c>
      <c r="F6" s="69"/>
      <c r="G6" s="69"/>
      <c r="H6" s="69"/>
      <c r="I6" s="69"/>
      <c r="J6" s="69"/>
      <c r="K6" s="70"/>
      <c r="L6" s="71"/>
      <c r="M6" s="71"/>
      <c r="N6" s="72"/>
      <c r="O6" s="73"/>
      <c r="P6" s="73"/>
      <c r="Q6" s="73"/>
    </row>
    <row r="7" spans="2:22" ht="15" x14ac:dyDescent="0.25">
      <c r="B7" s="175"/>
      <c r="C7" s="177"/>
      <c r="D7" s="179" t="s">
        <v>79</v>
      </c>
      <c r="E7" s="179" t="s">
        <v>79</v>
      </c>
      <c r="F7" s="74"/>
      <c r="G7" s="74"/>
      <c r="H7" s="74"/>
      <c r="I7" s="74"/>
      <c r="J7" s="74"/>
      <c r="K7" s="75"/>
      <c r="L7" s="75"/>
      <c r="M7" s="75"/>
      <c r="N7" s="64"/>
      <c r="O7" s="57"/>
      <c r="P7" s="57"/>
      <c r="Q7" s="57"/>
    </row>
    <row r="8" spans="2:22" ht="15" x14ac:dyDescent="0.25">
      <c r="B8" s="175"/>
      <c r="C8" s="177"/>
      <c r="D8" s="179" t="s">
        <v>80</v>
      </c>
      <c r="E8" s="179" t="s">
        <v>81</v>
      </c>
      <c r="F8" s="74"/>
      <c r="G8" s="74"/>
      <c r="H8" s="74"/>
      <c r="I8" s="74"/>
      <c r="J8" s="74"/>
      <c r="K8" s="75"/>
      <c r="L8" s="75"/>
      <c r="M8" s="75"/>
      <c r="N8" s="64"/>
      <c r="O8" s="57"/>
      <c r="P8" s="57"/>
      <c r="Q8" s="57"/>
    </row>
    <row r="9" spans="2:22" ht="15" x14ac:dyDescent="0.25">
      <c r="B9" s="176"/>
      <c r="C9" s="177"/>
      <c r="D9" s="179" t="s">
        <v>82</v>
      </c>
      <c r="E9" s="179" t="s">
        <v>81</v>
      </c>
      <c r="F9" s="63"/>
      <c r="G9" s="63"/>
      <c r="H9" s="63"/>
      <c r="I9" s="63"/>
      <c r="J9" s="63"/>
      <c r="K9" s="60">
        <f>IF(K8-K7&lt;0,"-",K8-K7)</f>
        <v>0</v>
      </c>
      <c r="L9" s="60">
        <f>IF(L8-L7&lt;0,"-",L8-L7)</f>
        <v>0</v>
      </c>
      <c r="M9" s="60">
        <f>IF(M8-M7&lt;0,"-",M8-M7)</f>
        <v>0</v>
      </c>
      <c r="N9" s="64"/>
      <c r="O9" s="57"/>
      <c r="P9" s="57"/>
      <c r="Q9" s="57"/>
    </row>
    <row r="10" spans="2:22" s="73" customFormat="1" ht="30" x14ac:dyDescent="0.25">
      <c r="B10" s="76" t="s">
        <v>83</v>
      </c>
      <c r="C10" s="76" t="s">
        <v>84</v>
      </c>
      <c r="D10" s="76" t="s">
        <v>85</v>
      </c>
      <c r="E10" s="76" t="s">
        <v>86</v>
      </c>
      <c r="F10" s="76" t="s">
        <v>87</v>
      </c>
      <c r="G10" s="76" t="s">
        <v>87</v>
      </c>
      <c r="H10" s="76" t="s">
        <v>87</v>
      </c>
      <c r="I10" s="76"/>
      <c r="J10" s="76"/>
      <c r="K10" s="77"/>
      <c r="L10" s="77"/>
      <c r="M10" s="77"/>
      <c r="N10" s="78" t="s">
        <v>88</v>
      </c>
      <c r="O10" s="79" t="s">
        <v>89</v>
      </c>
      <c r="P10" s="79" t="s">
        <v>90</v>
      </c>
      <c r="Q10" s="80" t="s">
        <v>91</v>
      </c>
      <c r="R10" s="80" t="s">
        <v>92</v>
      </c>
      <c r="S10" s="80" t="s">
        <v>93</v>
      </c>
      <c r="T10" s="81" t="s">
        <v>94</v>
      </c>
      <c r="U10" s="82"/>
      <c r="V10" s="82"/>
    </row>
    <row r="11" spans="2:22" s="92" customFormat="1" ht="77.25" customHeight="1" x14ac:dyDescent="0.25">
      <c r="B11" s="83">
        <v>1</v>
      </c>
      <c r="C11" s="84" t="s">
        <v>95</v>
      </c>
      <c r="D11" s="83"/>
      <c r="E11" s="83"/>
      <c r="F11" s="85"/>
      <c r="G11" s="86"/>
      <c r="H11" s="86"/>
      <c r="I11" s="86"/>
      <c r="J11" s="86"/>
      <c r="K11" s="87"/>
      <c r="L11" s="87"/>
      <c r="M11" s="87"/>
      <c r="N11" s="88" t="e">
        <f>IF(O11&lt;25%,AVERAGE(F11:M11),"SANEAR")</f>
        <v>#DIV/0!</v>
      </c>
      <c r="O11" s="89">
        <f>IF(Q11=0,0,R11/Q11)</f>
        <v>0</v>
      </c>
      <c r="P11" s="93" t="s">
        <v>96</v>
      </c>
      <c r="Q11" s="91">
        <f>IFERROR(IF(F11&lt;0,0,SUM(F11:M11)/COUNTA(F11:M11)),0)</f>
        <v>0</v>
      </c>
      <c r="R11" s="91" t="e">
        <f>STDEV(F11,G11,H11,I11,J11,K11,L11,M11)</f>
        <v>#DIV/0!</v>
      </c>
      <c r="S11" s="91" t="e">
        <f>Q11+R11</f>
        <v>#DIV/0!</v>
      </c>
      <c r="T11" s="91" t="e">
        <f>Q11-R11</f>
        <v>#DIV/0!</v>
      </c>
    </row>
    <row r="12" spans="2:22" s="92" customFormat="1" ht="33.75" customHeight="1" x14ac:dyDescent="0.25">
      <c r="B12" s="83">
        <v>2</v>
      </c>
      <c r="C12" s="84"/>
      <c r="D12" s="83">
        <v>0</v>
      </c>
      <c r="E12" s="83" t="s">
        <v>97</v>
      </c>
      <c r="F12" s="85">
        <v>0</v>
      </c>
      <c r="G12" s="86">
        <v>0</v>
      </c>
      <c r="H12" s="86">
        <v>0</v>
      </c>
      <c r="I12" s="86"/>
      <c r="J12" s="86"/>
      <c r="K12" s="87"/>
      <c r="L12" s="87"/>
      <c r="M12" s="87"/>
      <c r="N12" s="88">
        <f>IF(O12&lt;25%,AVERAGE(F12:M12),"SANEAR")</f>
        <v>0</v>
      </c>
      <c r="O12" s="89">
        <f>IF(Q12=0,0,R12/Q12)</f>
        <v>0</v>
      </c>
      <c r="P12" s="90"/>
      <c r="Q12" s="91">
        <f>IFERROR(IF(F12&lt;0,0,SUM(F12:M12)/COUNTA(F12:M12)),0)</f>
        <v>0</v>
      </c>
      <c r="R12" s="91">
        <f>STDEV(F12,G12,H12,I12,J12,K12,L12,M12)</f>
        <v>0</v>
      </c>
      <c r="S12" s="91">
        <f>Q12+R12</f>
        <v>0</v>
      </c>
      <c r="T12" s="91">
        <f>Q12-R12</f>
        <v>0</v>
      </c>
    </row>
    <row r="13" spans="2:22" s="92" customFormat="1" ht="78.75" customHeight="1" x14ac:dyDescent="0.25">
      <c r="B13" s="83">
        <v>3</v>
      </c>
      <c r="C13" s="84"/>
      <c r="D13" s="83">
        <v>0</v>
      </c>
      <c r="E13" s="83" t="s">
        <v>97</v>
      </c>
      <c r="F13" s="85">
        <v>0</v>
      </c>
      <c r="G13" s="86">
        <v>0</v>
      </c>
      <c r="H13" s="161"/>
      <c r="I13" s="86"/>
      <c r="J13" s="86"/>
      <c r="K13" s="87"/>
      <c r="L13" s="87"/>
      <c r="M13" s="87"/>
      <c r="N13" s="88">
        <f>IF(O13&lt;25%,AVERAGE(F13:M13),"SANEAR")</f>
        <v>0</v>
      </c>
      <c r="O13" s="89">
        <f>IF(Q13=0,0,R13/Q13)</f>
        <v>0</v>
      </c>
      <c r="P13" s="93"/>
      <c r="Q13" s="91">
        <f>IFERROR(IF(F13&lt;0,0,SUM(F13:M13)/COUNTA(F13:M13)),0)</f>
        <v>0</v>
      </c>
      <c r="R13" s="91">
        <f>STDEV(F13,G13,H13,I13,J13,K13,L13,M13)</f>
        <v>0</v>
      </c>
      <c r="S13" s="91">
        <f>Q13+R13</f>
        <v>0</v>
      </c>
      <c r="T13" s="91">
        <f>Q13-R13</f>
        <v>0</v>
      </c>
    </row>
    <row r="14" spans="2:22" s="92" customFormat="1" ht="33.75" customHeight="1" x14ac:dyDescent="0.25">
      <c r="B14" s="83">
        <v>4</v>
      </c>
      <c r="C14" s="84" t="s">
        <v>98</v>
      </c>
      <c r="D14" s="83">
        <v>1</v>
      </c>
      <c r="E14" s="83" t="s">
        <v>97</v>
      </c>
      <c r="F14" s="94" t="s">
        <v>99</v>
      </c>
      <c r="G14" s="94" t="s">
        <v>99</v>
      </c>
      <c r="H14" s="94"/>
      <c r="I14" s="94" t="s">
        <v>100</v>
      </c>
      <c r="J14" s="94" t="s">
        <v>100</v>
      </c>
      <c r="K14" s="95"/>
      <c r="L14" s="95"/>
      <c r="M14" s="95"/>
      <c r="N14" s="88">
        <f>Q14</f>
        <v>0</v>
      </c>
      <c r="O14" s="90"/>
      <c r="P14" s="90"/>
      <c r="Q14" s="91">
        <f>IF(F14&lt;0,0,SUM(F14:M14)/COUNTA(F14:M14))</f>
        <v>0</v>
      </c>
      <c r="R14" s="91"/>
      <c r="S14" s="91"/>
      <c r="T14" s="91"/>
    </row>
    <row r="15" spans="2:22" s="57" customFormat="1" ht="15" x14ac:dyDescent="0.25">
      <c r="B15" s="170" t="s">
        <v>101</v>
      </c>
      <c r="C15" s="171"/>
      <c r="D15" s="171"/>
      <c r="E15" s="172"/>
      <c r="F15" s="55" t="s">
        <v>65</v>
      </c>
      <c r="G15" s="55" t="s">
        <v>66</v>
      </c>
      <c r="H15" s="55" t="s">
        <v>67</v>
      </c>
      <c r="I15" s="55" t="s">
        <v>68</v>
      </c>
      <c r="J15" s="55" t="s">
        <v>69</v>
      </c>
      <c r="K15" s="55" t="s">
        <v>70</v>
      </c>
      <c r="L15" s="55" t="s">
        <v>71</v>
      </c>
      <c r="M15" s="55" t="s">
        <v>72</v>
      </c>
      <c r="N15" s="54"/>
      <c r="O15" s="96"/>
      <c r="P15" s="96"/>
    </row>
    <row r="16" spans="2:22" s="62" customFormat="1" x14ac:dyDescent="0.2">
      <c r="B16" s="174" t="s">
        <v>102</v>
      </c>
      <c r="C16" s="177"/>
      <c r="D16" s="178" t="s">
        <v>75</v>
      </c>
      <c r="E16" s="178"/>
      <c r="F16" s="69"/>
      <c r="G16" s="69"/>
      <c r="H16" s="97"/>
      <c r="I16" s="69"/>
      <c r="J16" s="60"/>
      <c r="K16" s="60"/>
      <c r="L16" s="61"/>
      <c r="M16" s="61"/>
      <c r="N16" s="54"/>
      <c r="O16" s="98"/>
      <c r="P16" s="98"/>
    </row>
    <row r="17" spans="2:20" s="62" customFormat="1" x14ac:dyDescent="0.2">
      <c r="B17" s="175"/>
      <c r="C17" s="177"/>
      <c r="D17" s="178" t="s">
        <v>76</v>
      </c>
      <c r="E17" s="178" t="s">
        <v>76</v>
      </c>
      <c r="F17" s="69"/>
      <c r="G17" s="69"/>
      <c r="H17" s="69"/>
      <c r="I17" s="69"/>
      <c r="J17" s="61"/>
      <c r="K17" s="61"/>
      <c r="L17" s="60"/>
      <c r="M17" s="61"/>
      <c r="O17" s="98"/>
      <c r="P17" s="98"/>
    </row>
    <row r="18" spans="2:20" x14ac:dyDescent="0.2">
      <c r="B18" s="175"/>
      <c r="C18" s="177"/>
      <c r="D18" s="178" t="s">
        <v>77</v>
      </c>
      <c r="E18" s="178"/>
      <c r="F18" s="65"/>
      <c r="G18" s="66"/>
      <c r="H18" s="65"/>
      <c r="I18" s="65"/>
      <c r="J18" s="60"/>
      <c r="K18" s="60"/>
      <c r="L18" s="67"/>
      <c r="M18" s="61"/>
      <c r="O18" s="62"/>
      <c r="P18" s="62"/>
    </row>
    <row r="19" spans="2:20" x14ac:dyDescent="0.2">
      <c r="B19" s="175"/>
      <c r="C19" s="177"/>
      <c r="D19" s="179" t="s">
        <v>78</v>
      </c>
      <c r="E19" s="179" t="s">
        <v>78</v>
      </c>
      <c r="F19" s="69"/>
      <c r="G19" s="69"/>
      <c r="H19" s="69"/>
      <c r="I19" s="69"/>
      <c r="J19" s="70"/>
      <c r="K19" s="70"/>
      <c r="L19" s="71"/>
      <c r="M19" s="61"/>
      <c r="O19" s="99"/>
      <c r="P19" s="98"/>
    </row>
    <row r="20" spans="2:20" x14ac:dyDescent="0.2">
      <c r="B20" s="175"/>
      <c r="C20" s="177"/>
      <c r="D20" s="179" t="s">
        <v>79</v>
      </c>
      <c r="E20" s="179" t="s">
        <v>79</v>
      </c>
      <c r="F20" s="100"/>
      <c r="G20" s="100"/>
      <c r="H20" s="100"/>
      <c r="I20" s="100"/>
      <c r="J20" s="75"/>
      <c r="K20" s="75"/>
      <c r="L20" s="75"/>
      <c r="M20" s="61"/>
      <c r="O20" s="101"/>
      <c r="P20" s="101"/>
    </row>
    <row r="21" spans="2:20" x14ac:dyDescent="0.2">
      <c r="B21" s="175"/>
      <c r="C21" s="177"/>
      <c r="D21" s="179" t="s">
        <v>80</v>
      </c>
      <c r="E21" s="179" t="s">
        <v>81</v>
      </c>
      <c r="F21" s="100"/>
      <c r="G21" s="102"/>
      <c r="H21" s="100"/>
      <c r="I21" s="102"/>
      <c r="J21" s="75"/>
      <c r="K21" s="75"/>
      <c r="L21" s="75"/>
      <c r="M21" s="61"/>
      <c r="O21" s="98"/>
      <c r="P21" s="98"/>
    </row>
    <row r="22" spans="2:20" x14ac:dyDescent="0.2">
      <c r="B22" s="176"/>
      <c r="C22" s="177"/>
      <c r="D22" s="179" t="s">
        <v>82</v>
      </c>
      <c r="E22" s="179" t="s">
        <v>81</v>
      </c>
      <c r="F22" s="63">
        <f>IF(F21-F20&lt;0,"-",F21-F20)</f>
        <v>0</v>
      </c>
      <c r="G22" s="63">
        <f>IF(G21-G20&lt;0,"-",G21-G20)</f>
        <v>0</v>
      </c>
      <c r="H22" s="63">
        <f>IF(H21-H20&lt;0,"-",H21-H20)</f>
        <v>0</v>
      </c>
      <c r="I22" s="63">
        <f>IF(I21-I20&lt;0,"-",I21-I20)</f>
        <v>0</v>
      </c>
      <c r="J22" s="60"/>
      <c r="K22" s="60">
        <f>IF(K21-K20&lt;0,"-",K21-K20)</f>
        <v>0</v>
      </c>
      <c r="L22" s="60">
        <f>IF(L21-L20&lt;0,"-",L21-L20)</f>
        <v>0</v>
      </c>
      <c r="M22" s="60">
        <f>IF(M21-M20&lt;0,"-",M21-M20)</f>
        <v>0</v>
      </c>
      <c r="O22" s="103"/>
      <c r="P22" s="103"/>
    </row>
    <row r="23" spans="2:20" s="73" customFormat="1" ht="30" x14ac:dyDescent="0.25">
      <c r="B23" s="76" t="s">
        <v>83</v>
      </c>
      <c r="C23" s="76" t="s">
        <v>84</v>
      </c>
      <c r="D23" s="76" t="s">
        <v>85</v>
      </c>
      <c r="E23" s="76" t="s">
        <v>86</v>
      </c>
      <c r="F23" s="76" t="s">
        <v>87</v>
      </c>
      <c r="G23" s="76" t="s">
        <v>87</v>
      </c>
      <c r="H23" s="76" t="s">
        <v>87</v>
      </c>
      <c r="I23" s="76" t="s">
        <v>87</v>
      </c>
      <c r="J23" s="77"/>
      <c r="K23" s="77"/>
      <c r="L23" s="77"/>
      <c r="M23" s="61"/>
      <c r="N23" s="78" t="s">
        <v>88</v>
      </c>
      <c r="O23" s="79" t="s">
        <v>89</v>
      </c>
      <c r="P23" s="79" t="s">
        <v>90</v>
      </c>
      <c r="Q23" s="80" t="s">
        <v>91</v>
      </c>
      <c r="R23" s="80" t="s">
        <v>92</v>
      </c>
      <c r="S23" s="80" t="s">
        <v>93</v>
      </c>
      <c r="T23" s="81" t="s">
        <v>94</v>
      </c>
    </row>
    <row r="24" spans="2:20" s="92" customFormat="1" ht="33.75" customHeight="1" x14ac:dyDescent="0.25">
      <c r="B24" s="83"/>
      <c r="C24" s="84"/>
      <c r="D24" s="83"/>
      <c r="E24" s="83"/>
      <c r="F24" s="86"/>
      <c r="G24" s="86"/>
      <c r="H24" s="86"/>
      <c r="I24" s="85"/>
      <c r="J24" s="87"/>
      <c r="K24" s="87"/>
      <c r="L24" s="87"/>
      <c r="M24" s="61"/>
      <c r="N24" s="88">
        <f>IFERROR(IF(O24&lt;25%,AVERAGE(F24:M24),"SANEAR"),0)</f>
        <v>0</v>
      </c>
      <c r="O24" s="89">
        <f>IFERROR(IF(Q24=0,0,R24/Q24),0)</f>
        <v>0</v>
      </c>
      <c r="P24" s="104"/>
      <c r="Q24" s="91">
        <f>IFERROR(IF(F24&lt;0,0,SUM(F24:M24)/COUNTA(F24:M24)),0)</f>
        <v>0</v>
      </c>
      <c r="R24" s="91">
        <f>IFERROR(STDEV(F24,G24,H24,I24,J24,K24,L24,M24),0)</f>
        <v>0</v>
      </c>
      <c r="S24" s="91">
        <f>Q24+R24</f>
        <v>0</v>
      </c>
      <c r="T24" s="91">
        <f>Q24-R24</f>
        <v>0</v>
      </c>
    </row>
    <row r="25" spans="2:20" s="92" customFormat="1" ht="33.75" customHeight="1" x14ac:dyDescent="0.25">
      <c r="B25" s="83"/>
      <c r="C25" s="84"/>
      <c r="D25" s="83"/>
      <c r="E25" s="83"/>
      <c r="F25" s="86"/>
      <c r="G25" s="85"/>
      <c r="H25" s="105"/>
      <c r="I25" s="85"/>
      <c r="J25" s="87"/>
      <c r="K25" s="87"/>
      <c r="L25" s="61"/>
      <c r="M25" s="87"/>
      <c r="N25" s="88">
        <f>IFERROR(IF(O25&lt;25%,AVERAGE(F25:M25),"SANEAR"),0)</f>
        <v>0</v>
      </c>
      <c r="O25" s="89">
        <f>IFERROR(IF(Q25=0,0,R25/Q25),0)</f>
        <v>0</v>
      </c>
      <c r="P25" s="104"/>
      <c r="Q25" s="91">
        <f>IFERROR(IF(F26&lt;0,0,SUM(F25:M25)/COUNTA(F25:M25)),0)</f>
        <v>0</v>
      </c>
      <c r="R25" s="91">
        <f>IFERROR(STDEV(F25,G25,H25,I25,J25,K25,L25,M25),0)</f>
        <v>0</v>
      </c>
      <c r="S25" s="91">
        <f>Q25+R25</f>
        <v>0</v>
      </c>
      <c r="T25" s="91">
        <f>Q25-R25</f>
        <v>0</v>
      </c>
    </row>
    <row r="26" spans="2:20" s="92" customFormat="1" ht="33.75" customHeight="1" x14ac:dyDescent="0.2">
      <c r="B26" s="83"/>
      <c r="C26" s="84"/>
      <c r="D26" s="83"/>
      <c r="E26" s="83"/>
      <c r="F26" s="86"/>
      <c r="G26" s="85"/>
      <c r="H26" s="86"/>
      <c r="I26" s="85"/>
      <c r="J26" s="60"/>
      <c r="K26" s="60"/>
      <c r="L26" s="60"/>
      <c r="M26" s="87"/>
      <c r="N26" s="88">
        <f>IFERROR(IF(O26&lt;25%,AVERAGE(F26:M26),"SANEAR"),0)</f>
        <v>0</v>
      </c>
      <c r="O26" s="89">
        <f>IFERROR(IF(Q26=0,0,R26/Q26),0)</f>
        <v>0</v>
      </c>
      <c r="P26" s="104"/>
      <c r="Q26" s="91">
        <f>IFERROR(IF(F27&lt;0,0,SUM(F26:M26)/COUNTA(F26:M26)),0)</f>
        <v>0</v>
      </c>
      <c r="R26" s="91">
        <f>IFERROR(STDEV(F26,G26,H26,I26,J26,K26,L26,M26),0)</f>
        <v>0</v>
      </c>
      <c r="S26" s="91">
        <f>Q26+R26</f>
        <v>0</v>
      </c>
      <c r="T26" s="91">
        <f>Q26-R26</f>
        <v>0</v>
      </c>
    </row>
    <row r="27" spans="2:20" s="92" customFormat="1" ht="33.75" customHeight="1" x14ac:dyDescent="0.25">
      <c r="B27" s="83"/>
      <c r="C27" s="84"/>
      <c r="D27" s="83"/>
      <c r="E27" s="83"/>
      <c r="F27" s="86"/>
      <c r="G27" s="85"/>
      <c r="H27" s="86"/>
      <c r="I27" s="85"/>
      <c r="J27" s="61"/>
      <c r="K27" s="61"/>
      <c r="L27" s="67"/>
      <c r="M27" s="87"/>
      <c r="N27" s="88">
        <f>IFERROR(IF(O27&lt;25%,AVERAGE(F27:M27),"SANEAR"),0)</f>
        <v>0</v>
      </c>
      <c r="O27" s="89">
        <f>IFERROR(IF(Q27=0,0,R27/Q27),0)</f>
        <v>0</v>
      </c>
      <c r="P27" s="104"/>
      <c r="Q27" s="91">
        <f>IFERROR(IF(F28&lt;0,0,SUM(F27:M27)/COUNTA(F27:M27)),0)</f>
        <v>0</v>
      </c>
      <c r="R27" s="91">
        <f>IFERROR(STDEV(F27,G27,H27,I27,J27,K27,L27,M27),0)</f>
        <v>0</v>
      </c>
      <c r="S27" s="91">
        <f>Q27+R27</f>
        <v>0</v>
      </c>
      <c r="T27" s="91">
        <f>Q27-R27</f>
        <v>0</v>
      </c>
    </row>
    <row r="28" spans="2:20" s="92" customFormat="1" ht="33.75" customHeight="1" x14ac:dyDescent="0.2">
      <c r="B28" s="83"/>
      <c r="C28" s="84"/>
      <c r="D28" s="83"/>
      <c r="E28" s="83"/>
      <c r="F28" s="86"/>
      <c r="G28" s="85"/>
      <c r="H28" s="86"/>
      <c r="I28" s="85"/>
      <c r="J28" s="60"/>
      <c r="K28" s="60"/>
      <c r="L28" s="71"/>
      <c r="M28" s="87"/>
      <c r="N28" s="88">
        <f>IFERROR(IF(O28&lt;25%,AVERAGE(F28:M28),"SANEAR"),0)</f>
        <v>0</v>
      </c>
      <c r="O28" s="89">
        <f>IFERROR(IF(Q28=0,0,R28/Q28),0)</f>
        <v>0</v>
      </c>
      <c r="P28" s="104"/>
      <c r="Q28" s="91">
        <f>IFERROR(IF(#REF!&lt;0,0,SUM(F28:M28)/COUNTA(F28:M28)),0)</f>
        <v>0</v>
      </c>
      <c r="R28" s="91">
        <f>IFERROR(STDEV(F28,G28,H28,I28,J28,K28,L28,M28),0)</f>
        <v>0</v>
      </c>
      <c r="S28" s="91">
        <f>Q28+R28</f>
        <v>0</v>
      </c>
      <c r="T28" s="91">
        <f>Q28-R28</f>
        <v>0</v>
      </c>
    </row>
    <row r="29" spans="2:20" s="57" customFormat="1" ht="15" x14ac:dyDescent="0.25">
      <c r="B29" s="170" t="s">
        <v>103</v>
      </c>
      <c r="C29" s="171"/>
      <c r="D29" s="171"/>
      <c r="E29" s="172"/>
      <c r="F29" s="55" t="s">
        <v>65</v>
      </c>
      <c r="G29" s="55" t="s">
        <v>66</v>
      </c>
      <c r="H29" s="55" t="s">
        <v>67</v>
      </c>
      <c r="I29" s="55" t="s">
        <v>68</v>
      </c>
      <c r="J29" s="55" t="s">
        <v>69</v>
      </c>
      <c r="K29" s="55" t="s">
        <v>70</v>
      </c>
      <c r="L29" s="55" t="s">
        <v>71</v>
      </c>
      <c r="M29" s="55" t="s">
        <v>72</v>
      </c>
      <c r="N29" s="106"/>
      <c r="O29" s="96"/>
      <c r="P29" s="96"/>
    </row>
    <row r="30" spans="2:20" s="62" customFormat="1" x14ac:dyDescent="0.2">
      <c r="B30" s="174" t="s">
        <v>102</v>
      </c>
      <c r="C30" s="177"/>
      <c r="D30" s="178" t="s">
        <v>75</v>
      </c>
      <c r="E30" s="178"/>
      <c r="F30" s="69"/>
      <c r="G30" s="69"/>
      <c r="H30" s="97"/>
      <c r="I30" s="69"/>
      <c r="J30" s="60"/>
      <c r="K30" s="60"/>
      <c r="L30" s="61"/>
      <c r="M30" s="61"/>
      <c r="N30" s="54"/>
      <c r="O30" s="98"/>
      <c r="P30" s="98"/>
    </row>
    <row r="31" spans="2:20" s="62" customFormat="1" x14ac:dyDescent="0.2">
      <c r="B31" s="175"/>
      <c r="C31" s="177"/>
      <c r="D31" s="178" t="s">
        <v>76</v>
      </c>
      <c r="E31" s="178" t="s">
        <v>76</v>
      </c>
      <c r="F31" s="69"/>
      <c r="G31" s="69"/>
      <c r="H31" s="69"/>
      <c r="I31" s="69"/>
      <c r="J31" s="61"/>
      <c r="K31" s="61"/>
      <c r="L31" s="60"/>
      <c r="M31" s="61"/>
      <c r="O31" s="98"/>
      <c r="P31" s="98"/>
    </row>
    <row r="32" spans="2:20" x14ac:dyDescent="0.2">
      <c r="B32" s="175"/>
      <c r="C32" s="177"/>
      <c r="D32" s="178" t="s">
        <v>77</v>
      </c>
      <c r="E32" s="178"/>
      <c r="F32" s="65"/>
      <c r="G32" s="66"/>
      <c r="H32" s="65"/>
      <c r="I32" s="65"/>
      <c r="J32" s="60"/>
      <c r="K32" s="60"/>
      <c r="L32" s="67"/>
      <c r="M32" s="61"/>
      <c r="O32" s="62"/>
      <c r="P32" s="62"/>
    </row>
    <row r="33" spans="2:20" x14ac:dyDescent="0.2">
      <c r="B33" s="175"/>
      <c r="C33" s="177"/>
      <c r="D33" s="179" t="s">
        <v>78</v>
      </c>
      <c r="E33" s="179" t="s">
        <v>78</v>
      </c>
      <c r="F33" s="69"/>
      <c r="G33" s="69"/>
      <c r="H33" s="69"/>
      <c r="I33" s="69"/>
      <c r="J33" s="70"/>
      <c r="K33" s="70"/>
      <c r="L33" s="71"/>
      <c r="M33" s="61"/>
      <c r="O33" s="99"/>
      <c r="P33" s="98"/>
    </row>
    <row r="34" spans="2:20" x14ac:dyDescent="0.2">
      <c r="B34" s="175"/>
      <c r="C34" s="177"/>
      <c r="D34" s="179" t="s">
        <v>79</v>
      </c>
      <c r="E34" s="179" t="s">
        <v>79</v>
      </c>
      <c r="F34" s="100"/>
      <c r="G34" s="100"/>
      <c r="H34" s="100"/>
      <c r="I34" s="100"/>
      <c r="J34" s="75"/>
      <c r="K34" s="75"/>
      <c r="L34" s="75"/>
      <c r="M34" s="61"/>
      <c r="O34" s="101"/>
      <c r="P34" s="101"/>
    </row>
    <row r="35" spans="2:20" x14ac:dyDescent="0.2">
      <c r="B35" s="175"/>
      <c r="C35" s="177"/>
      <c r="D35" s="179" t="s">
        <v>80</v>
      </c>
      <c r="E35" s="179" t="s">
        <v>81</v>
      </c>
      <c r="F35" s="100"/>
      <c r="G35" s="102"/>
      <c r="H35" s="100"/>
      <c r="I35" s="102"/>
      <c r="J35" s="75"/>
      <c r="K35" s="75"/>
      <c r="L35" s="75"/>
      <c r="M35" s="61"/>
      <c r="O35" s="98"/>
      <c r="P35" s="98"/>
    </row>
    <row r="36" spans="2:20" x14ac:dyDescent="0.2">
      <c r="B36" s="176"/>
      <c r="C36" s="177"/>
      <c r="D36" s="179" t="s">
        <v>82</v>
      </c>
      <c r="E36" s="179" t="s">
        <v>81</v>
      </c>
      <c r="F36" s="63">
        <f>IF(F35-F34&lt;0,"-",F35-F34)</f>
        <v>0</v>
      </c>
      <c r="G36" s="63">
        <f>IF(G35-G34&lt;0,"-",G35-G34)</f>
        <v>0</v>
      </c>
      <c r="H36" s="63">
        <f>IF(H35-H34&lt;0,"-",H35-H34)</f>
        <v>0</v>
      </c>
      <c r="I36" s="63">
        <f>IF(I35-I34&lt;0,"-",I35-I34)</f>
        <v>0</v>
      </c>
      <c r="J36" s="60"/>
      <c r="K36" s="60">
        <f>IF(K35-K34&lt;0,"-",K35-K34)</f>
        <v>0</v>
      </c>
      <c r="L36" s="60">
        <f>IF(L35-L34&lt;0,"-",L35-L34)</f>
        <v>0</v>
      </c>
      <c r="M36" s="60">
        <f>IF(M35-M34&lt;0,"-",M35-M34)</f>
        <v>0</v>
      </c>
      <c r="O36" s="103"/>
      <c r="P36" s="103"/>
    </row>
    <row r="37" spans="2:20" s="73" customFormat="1" ht="30" x14ac:dyDescent="0.25">
      <c r="B37" s="76" t="s">
        <v>83</v>
      </c>
      <c r="C37" s="76" t="s">
        <v>84</v>
      </c>
      <c r="D37" s="76" t="s">
        <v>85</v>
      </c>
      <c r="E37" s="76" t="s">
        <v>86</v>
      </c>
      <c r="F37" s="76" t="s">
        <v>87</v>
      </c>
      <c r="G37" s="76" t="s">
        <v>87</v>
      </c>
      <c r="H37" s="76" t="s">
        <v>87</v>
      </c>
      <c r="I37" s="76" t="s">
        <v>87</v>
      </c>
      <c r="J37" s="77"/>
      <c r="K37" s="77"/>
      <c r="L37" s="77"/>
      <c r="M37" s="61"/>
      <c r="N37" s="78" t="s">
        <v>88</v>
      </c>
      <c r="O37" s="79" t="s">
        <v>89</v>
      </c>
      <c r="P37" s="79" t="s">
        <v>90</v>
      </c>
      <c r="Q37" s="80" t="s">
        <v>91</v>
      </c>
      <c r="R37" s="80" t="s">
        <v>92</v>
      </c>
      <c r="S37" s="80" t="s">
        <v>93</v>
      </c>
      <c r="T37" s="81" t="s">
        <v>94</v>
      </c>
    </row>
    <row r="38" spans="2:20" s="92" customFormat="1" ht="33.75" customHeight="1" x14ac:dyDescent="0.25">
      <c r="B38" s="83"/>
      <c r="C38" s="84"/>
      <c r="D38" s="83"/>
      <c r="E38" s="83"/>
      <c r="F38" s="86"/>
      <c r="G38" s="86"/>
      <c r="H38" s="86"/>
      <c r="I38" s="85"/>
      <c r="J38" s="87"/>
      <c r="K38" s="87"/>
      <c r="L38" s="87"/>
      <c r="M38" s="61"/>
      <c r="N38" s="88">
        <f>IFERROR(IF(O38&lt;25%,AVERAGE(F38:M38),"SANEAR"),0)</f>
        <v>0</v>
      </c>
      <c r="O38" s="89">
        <f>IFERROR(IF(Q38=0,0,R38/Q38),0)</f>
        <v>0</v>
      </c>
      <c r="P38" s="104"/>
      <c r="Q38" s="91">
        <f>IFERROR(IF(F38&lt;0,0,SUM(F38:M38)/COUNTA(F38:M38)),0)</f>
        <v>0</v>
      </c>
      <c r="R38" s="91">
        <f>IFERROR(STDEV(F38,G38,H38,I38,J38,K38,L38,M38),0)</f>
        <v>0</v>
      </c>
      <c r="S38" s="91">
        <f>Q38+R38</f>
        <v>0</v>
      </c>
      <c r="T38" s="91">
        <f>Q38-R38</f>
        <v>0</v>
      </c>
    </row>
    <row r="39" spans="2:20" s="92" customFormat="1" ht="33.75" customHeight="1" x14ac:dyDescent="0.25">
      <c r="B39" s="83"/>
      <c r="C39" s="84"/>
      <c r="D39" s="83"/>
      <c r="E39" s="83"/>
      <c r="F39" s="86"/>
      <c r="G39" s="85"/>
      <c r="H39" s="105"/>
      <c r="I39" s="85"/>
      <c r="J39" s="87"/>
      <c r="K39" s="87"/>
      <c r="L39" s="61"/>
      <c r="M39" s="87"/>
      <c r="N39" s="88">
        <f>IFERROR(IF(O39&lt;25%,AVERAGE(F39:M39),"SANEAR"),0)</f>
        <v>0</v>
      </c>
      <c r="O39" s="89">
        <f>IFERROR(IF(Q39=0,0,R39/Q39),0)</f>
        <v>0</v>
      </c>
      <c r="P39" s="104"/>
      <c r="Q39" s="91">
        <f>IFERROR(IF(F40&lt;0,0,SUM(F39:M39)/COUNTA(F39:M39)),0)</f>
        <v>0</v>
      </c>
      <c r="R39" s="91">
        <f>IFERROR(STDEV(F39,G39,H39,I39,J39,K39,L39,M39),0)</f>
        <v>0</v>
      </c>
      <c r="S39" s="91">
        <f>Q39+R39</f>
        <v>0</v>
      </c>
      <c r="T39" s="91">
        <f>Q39-R39</f>
        <v>0</v>
      </c>
    </row>
    <row r="40" spans="2:20" s="92" customFormat="1" ht="33.75" customHeight="1" x14ac:dyDescent="0.2">
      <c r="B40" s="83"/>
      <c r="C40" s="84"/>
      <c r="D40" s="83"/>
      <c r="E40" s="83"/>
      <c r="F40" s="86"/>
      <c r="G40" s="85"/>
      <c r="H40" s="86"/>
      <c r="I40" s="85"/>
      <c r="J40" s="60"/>
      <c r="K40" s="60"/>
      <c r="L40" s="60"/>
      <c r="M40" s="87"/>
      <c r="N40" s="88">
        <f>IFERROR(IF(O40&lt;25%,AVERAGE(F40:M40),"SANEAR"),0)</f>
        <v>0</v>
      </c>
      <c r="O40" s="89">
        <f>IFERROR(IF(Q40=0,0,R40/Q40),0)</f>
        <v>0</v>
      </c>
      <c r="P40" s="104"/>
      <c r="Q40" s="91">
        <f>IFERROR(IF(F41&lt;0,0,SUM(F40:M40)/COUNTA(F40:M40)),0)</f>
        <v>0</v>
      </c>
      <c r="R40" s="91">
        <f>IFERROR(STDEV(F40,G40,H40,I40,J40,K40,L40,M40),0)</f>
        <v>0</v>
      </c>
      <c r="S40" s="91">
        <f>Q40+R40</f>
        <v>0</v>
      </c>
      <c r="T40" s="91">
        <f>Q40-R40</f>
        <v>0</v>
      </c>
    </row>
    <row r="41" spans="2:20" s="92" customFormat="1" ht="33.75" customHeight="1" x14ac:dyDescent="0.25">
      <c r="B41" s="83"/>
      <c r="C41" s="84"/>
      <c r="D41" s="83"/>
      <c r="E41" s="83"/>
      <c r="F41" s="86"/>
      <c r="G41" s="85"/>
      <c r="H41" s="86"/>
      <c r="I41" s="85"/>
      <c r="J41" s="61"/>
      <c r="K41" s="61"/>
      <c r="L41" s="67"/>
      <c r="M41" s="87"/>
      <c r="N41" s="88">
        <f>IFERROR(IF(O41&lt;25%,AVERAGE(F41:M41),"SANEAR"),0)</f>
        <v>0</v>
      </c>
      <c r="O41" s="89">
        <f>IFERROR(IF(Q41=0,0,R41/Q41),0)</f>
        <v>0</v>
      </c>
      <c r="P41" s="104"/>
      <c r="Q41" s="91">
        <f>IFERROR(IF(F42&lt;0,0,SUM(F41:M41)/COUNTA(F41:M41)),0)</f>
        <v>0</v>
      </c>
      <c r="R41" s="91">
        <f>IFERROR(STDEV(F41,G41,H41,I41,J41,K41,L41,M41),0)</f>
        <v>0</v>
      </c>
      <c r="S41" s="91">
        <f>Q41+R41</f>
        <v>0</v>
      </c>
      <c r="T41" s="91">
        <f>Q41-R41</f>
        <v>0</v>
      </c>
    </row>
    <row r="42" spans="2:20" s="92" customFormat="1" ht="33.75" customHeight="1" x14ac:dyDescent="0.2">
      <c r="B42" s="83"/>
      <c r="C42" s="84"/>
      <c r="D42" s="83"/>
      <c r="E42" s="83"/>
      <c r="F42" s="86"/>
      <c r="G42" s="85"/>
      <c r="H42" s="86"/>
      <c r="I42" s="85"/>
      <c r="J42" s="60"/>
      <c r="K42" s="60"/>
      <c r="L42" s="71"/>
      <c r="M42" s="87"/>
      <c r="N42" s="88">
        <f>IFERROR(IF(O42&lt;25%,AVERAGE(F42:M42),"SANEAR"),0)</f>
        <v>0</v>
      </c>
      <c r="O42" s="89">
        <f>IFERROR(IF(Q42=0,0,R42/Q42),0)</f>
        <v>0</v>
      </c>
      <c r="P42" s="104"/>
      <c r="Q42" s="91">
        <f>IFERROR(IF(#REF!&lt;0,0,SUM(F42:M42)/COUNTA(F42:M42)),0)</f>
        <v>0</v>
      </c>
      <c r="R42" s="91">
        <f>IFERROR(STDEV(F42,G42,H42,I42,J42,K42,L42,M42),0)</f>
        <v>0</v>
      </c>
      <c r="S42" s="91">
        <f>Q42+R42</f>
        <v>0</v>
      </c>
      <c r="T42" s="91">
        <f>Q42-R42</f>
        <v>0</v>
      </c>
    </row>
    <row r="43" spans="2:20" s="57" customFormat="1" ht="15" x14ac:dyDescent="0.25">
      <c r="B43" s="170" t="s">
        <v>104</v>
      </c>
      <c r="C43" s="171"/>
      <c r="D43" s="171"/>
      <c r="E43" s="172"/>
      <c r="F43" s="55" t="s">
        <v>65</v>
      </c>
      <c r="G43" s="55" t="s">
        <v>66</v>
      </c>
      <c r="H43" s="55" t="s">
        <v>67</v>
      </c>
      <c r="I43" s="55" t="s">
        <v>68</v>
      </c>
      <c r="J43" s="55" t="s">
        <v>69</v>
      </c>
      <c r="K43" s="55" t="s">
        <v>70</v>
      </c>
      <c r="L43" s="55" t="s">
        <v>71</v>
      </c>
      <c r="M43" s="55" t="s">
        <v>72</v>
      </c>
      <c r="N43" s="56"/>
      <c r="O43" s="173"/>
      <c r="P43" s="173"/>
      <c r="Q43" s="173"/>
      <c r="R43" s="173"/>
    </row>
    <row r="44" spans="2:20" s="62" customFormat="1" x14ac:dyDescent="0.2">
      <c r="B44" s="174" t="s">
        <v>102</v>
      </c>
      <c r="C44" s="177"/>
      <c r="D44" s="178" t="s">
        <v>75</v>
      </c>
      <c r="E44" s="178"/>
      <c r="F44" s="69"/>
      <c r="G44" s="69"/>
      <c r="H44" s="97"/>
      <c r="I44" s="69"/>
      <c r="J44" s="60"/>
      <c r="K44" s="60"/>
      <c r="L44" s="61"/>
      <c r="M44" s="61"/>
      <c r="N44" s="54"/>
      <c r="O44" s="98"/>
      <c r="P44" s="98"/>
    </row>
    <row r="45" spans="2:20" s="62" customFormat="1" x14ac:dyDescent="0.2">
      <c r="B45" s="175"/>
      <c r="C45" s="177"/>
      <c r="D45" s="178" t="s">
        <v>76</v>
      </c>
      <c r="E45" s="178" t="s">
        <v>76</v>
      </c>
      <c r="F45" s="69"/>
      <c r="G45" s="69"/>
      <c r="H45" s="69"/>
      <c r="I45" s="69"/>
      <c r="J45" s="61"/>
      <c r="K45" s="61"/>
      <c r="L45" s="60"/>
      <c r="M45" s="61"/>
      <c r="O45" s="98"/>
      <c r="P45" s="98"/>
    </row>
    <row r="46" spans="2:20" x14ac:dyDescent="0.2">
      <c r="B46" s="175"/>
      <c r="C46" s="177"/>
      <c r="D46" s="178" t="s">
        <v>77</v>
      </c>
      <c r="E46" s="178"/>
      <c r="F46" s="65"/>
      <c r="G46" s="66"/>
      <c r="H46" s="65"/>
      <c r="I46" s="65"/>
      <c r="J46" s="60"/>
      <c r="K46" s="60"/>
      <c r="L46" s="67"/>
      <c r="M46" s="61"/>
      <c r="O46" s="62"/>
      <c r="P46" s="62"/>
    </row>
    <row r="47" spans="2:20" x14ac:dyDescent="0.2">
      <c r="B47" s="175"/>
      <c r="C47" s="177"/>
      <c r="D47" s="179" t="s">
        <v>78</v>
      </c>
      <c r="E47" s="179" t="s">
        <v>78</v>
      </c>
      <c r="F47" s="69"/>
      <c r="G47" s="69"/>
      <c r="H47" s="69"/>
      <c r="I47" s="69"/>
      <c r="J47" s="70"/>
      <c r="K47" s="70"/>
      <c r="L47" s="71"/>
      <c r="M47" s="61"/>
      <c r="O47" s="99"/>
      <c r="P47" s="98"/>
    </row>
    <row r="48" spans="2:20" x14ac:dyDescent="0.2">
      <c r="B48" s="175"/>
      <c r="C48" s="177"/>
      <c r="D48" s="179" t="s">
        <v>79</v>
      </c>
      <c r="E48" s="179" t="s">
        <v>79</v>
      </c>
      <c r="F48" s="100"/>
      <c r="G48" s="100"/>
      <c r="H48" s="100"/>
      <c r="I48" s="100"/>
      <c r="J48" s="75"/>
      <c r="K48" s="75"/>
      <c r="L48" s="75"/>
      <c r="M48" s="61"/>
      <c r="O48" s="101"/>
      <c r="P48" s="101"/>
    </row>
    <row r="49" spans="2:20" x14ac:dyDescent="0.2">
      <c r="B49" s="175"/>
      <c r="C49" s="177"/>
      <c r="D49" s="179" t="s">
        <v>80</v>
      </c>
      <c r="E49" s="179" t="s">
        <v>81</v>
      </c>
      <c r="F49" s="100"/>
      <c r="G49" s="102"/>
      <c r="H49" s="100"/>
      <c r="I49" s="102"/>
      <c r="J49" s="75"/>
      <c r="K49" s="75"/>
      <c r="L49" s="75"/>
      <c r="M49" s="61"/>
      <c r="O49" s="98"/>
      <c r="P49" s="98"/>
    </row>
    <row r="50" spans="2:20" x14ac:dyDescent="0.2">
      <c r="B50" s="176"/>
      <c r="C50" s="177"/>
      <c r="D50" s="179" t="s">
        <v>82</v>
      </c>
      <c r="E50" s="179" t="s">
        <v>81</v>
      </c>
      <c r="F50" s="63">
        <f>IF(F49-F48&lt;0,"-",F49-F48)</f>
        <v>0</v>
      </c>
      <c r="G50" s="63">
        <f>IF(G49-G48&lt;0,"-",G49-G48)</f>
        <v>0</v>
      </c>
      <c r="H50" s="63">
        <f>IF(H49-H48&lt;0,"-",H49-H48)</f>
        <v>0</v>
      </c>
      <c r="I50" s="63">
        <f>IF(I49-I48&lt;0,"-",I49-I48)</f>
        <v>0</v>
      </c>
      <c r="J50" s="60"/>
      <c r="K50" s="60">
        <f>IF(K49-K48&lt;0,"-",K49-K48)</f>
        <v>0</v>
      </c>
      <c r="L50" s="60">
        <f>IF(L49-L48&lt;0,"-",L49-L48)</f>
        <v>0</v>
      </c>
      <c r="M50" s="60">
        <f>IF(M49-M48&lt;0,"-",M49-M48)</f>
        <v>0</v>
      </c>
      <c r="O50" s="103"/>
      <c r="P50" s="103"/>
    </row>
    <row r="51" spans="2:20" s="73" customFormat="1" ht="30" x14ac:dyDescent="0.25">
      <c r="B51" s="76" t="s">
        <v>83</v>
      </c>
      <c r="C51" s="76" t="s">
        <v>84</v>
      </c>
      <c r="D51" s="76" t="s">
        <v>85</v>
      </c>
      <c r="E51" s="76" t="s">
        <v>86</v>
      </c>
      <c r="F51" s="76" t="s">
        <v>87</v>
      </c>
      <c r="G51" s="76" t="s">
        <v>87</v>
      </c>
      <c r="H51" s="76" t="s">
        <v>87</v>
      </c>
      <c r="I51" s="76" t="s">
        <v>87</v>
      </c>
      <c r="J51" s="77"/>
      <c r="K51" s="77"/>
      <c r="L51" s="77"/>
      <c r="M51" s="61"/>
      <c r="N51" s="78" t="s">
        <v>88</v>
      </c>
      <c r="O51" s="79" t="s">
        <v>89</v>
      </c>
      <c r="P51" s="79" t="s">
        <v>90</v>
      </c>
      <c r="Q51" s="80" t="s">
        <v>91</v>
      </c>
      <c r="R51" s="80" t="s">
        <v>92</v>
      </c>
      <c r="S51" s="80" t="s">
        <v>93</v>
      </c>
      <c r="T51" s="81" t="s">
        <v>94</v>
      </c>
    </row>
    <row r="52" spans="2:20" s="92" customFormat="1" ht="33.75" customHeight="1" x14ac:dyDescent="0.25">
      <c r="B52" s="83"/>
      <c r="C52" s="84"/>
      <c r="D52" s="83"/>
      <c r="E52" s="83"/>
      <c r="F52" s="86"/>
      <c r="G52" s="86"/>
      <c r="H52" s="86"/>
      <c r="I52" s="85"/>
      <c r="J52" s="87"/>
      <c r="K52" s="87"/>
      <c r="L52" s="87"/>
      <c r="M52" s="61"/>
      <c r="N52" s="88">
        <f>IFERROR(IF(O52&lt;25%,AVERAGE(F52:M52),"SANEAR"),0)</f>
        <v>0</v>
      </c>
      <c r="O52" s="89">
        <f>IFERROR(IF(Q52=0,0,R52/Q52),0)</f>
        <v>0</v>
      </c>
      <c r="P52" s="104"/>
      <c r="Q52" s="91">
        <f>IFERROR(IF(F52&lt;0,0,SUM(F52:M52)/COUNTA(F52:M52)),0)</f>
        <v>0</v>
      </c>
      <c r="R52" s="91">
        <f>IFERROR(STDEV(F52,G52,H52,I52,J52,K52,L52,M52),0)</f>
        <v>0</v>
      </c>
      <c r="S52" s="91">
        <f>Q52+R52</f>
        <v>0</v>
      </c>
      <c r="T52" s="91">
        <f>Q52-R52</f>
        <v>0</v>
      </c>
    </row>
    <row r="53" spans="2:20" s="92" customFormat="1" ht="33.75" customHeight="1" x14ac:dyDescent="0.25">
      <c r="B53" s="83"/>
      <c r="C53" s="84"/>
      <c r="D53" s="83"/>
      <c r="E53" s="83"/>
      <c r="F53" s="86"/>
      <c r="G53" s="85"/>
      <c r="H53" s="105"/>
      <c r="I53" s="85"/>
      <c r="J53" s="87"/>
      <c r="K53" s="87"/>
      <c r="L53" s="61"/>
      <c r="M53" s="87"/>
      <c r="N53" s="88">
        <f>IFERROR(IF(O53&lt;25%,AVERAGE(F53:M53),"SANEAR"),0)</f>
        <v>0</v>
      </c>
      <c r="O53" s="89">
        <f>IFERROR(IF(Q53=0,0,R53/Q53),0)</f>
        <v>0</v>
      </c>
      <c r="P53" s="104"/>
      <c r="Q53" s="91">
        <f>IFERROR(IF(F54&lt;0,0,SUM(F53:M53)/COUNTA(F53:M53)),0)</f>
        <v>0</v>
      </c>
      <c r="R53" s="91">
        <f>IFERROR(STDEV(F53,G53,H53,I53,J53,K53,L53,M53),0)</f>
        <v>0</v>
      </c>
      <c r="S53" s="91">
        <f>Q53+R53</f>
        <v>0</v>
      </c>
      <c r="T53" s="91">
        <f>Q53-R53</f>
        <v>0</v>
      </c>
    </row>
    <row r="54" spans="2:20" s="92" customFormat="1" ht="33.75" customHeight="1" x14ac:dyDescent="0.2">
      <c r="B54" s="83"/>
      <c r="C54" s="84"/>
      <c r="D54" s="83"/>
      <c r="E54" s="83"/>
      <c r="F54" s="86"/>
      <c r="G54" s="85"/>
      <c r="H54" s="86"/>
      <c r="I54" s="85"/>
      <c r="J54" s="60"/>
      <c r="K54" s="60"/>
      <c r="L54" s="60"/>
      <c r="M54" s="87"/>
      <c r="N54" s="88">
        <f>IFERROR(IF(O54&lt;25%,AVERAGE(F54:M54),"SANEAR"),0)</f>
        <v>0</v>
      </c>
      <c r="O54" s="89">
        <f>IFERROR(IF(Q54=0,0,R54/Q54),0)</f>
        <v>0</v>
      </c>
      <c r="P54" s="104"/>
      <c r="Q54" s="91">
        <f>IFERROR(IF(F55&lt;0,0,SUM(F54:M54)/COUNTA(F54:M54)),0)</f>
        <v>0</v>
      </c>
      <c r="R54" s="91">
        <f>IFERROR(STDEV(F54,G54,H54,I54,J54,K54,L54,M54),0)</f>
        <v>0</v>
      </c>
      <c r="S54" s="91">
        <f>Q54+R54</f>
        <v>0</v>
      </c>
      <c r="T54" s="91">
        <f>Q54-R54</f>
        <v>0</v>
      </c>
    </row>
    <row r="55" spans="2:20" s="92" customFormat="1" ht="33.75" customHeight="1" x14ac:dyDescent="0.25">
      <c r="B55" s="83"/>
      <c r="C55" s="84"/>
      <c r="D55" s="83"/>
      <c r="E55" s="83"/>
      <c r="F55" s="86"/>
      <c r="G55" s="85"/>
      <c r="H55" s="86"/>
      <c r="I55" s="85"/>
      <c r="J55" s="61"/>
      <c r="K55" s="61"/>
      <c r="L55" s="67"/>
      <c r="M55" s="87"/>
      <c r="N55" s="88">
        <f>IFERROR(IF(O55&lt;25%,AVERAGE(F55:M55),"SANEAR"),0)</f>
        <v>0</v>
      </c>
      <c r="O55" s="89">
        <f>IFERROR(IF(Q55=0,0,R55/Q55),0)</f>
        <v>0</v>
      </c>
      <c r="P55" s="104"/>
      <c r="Q55" s="91">
        <f>IFERROR(IF(F56&lt;0,0,SUM(F55:M55)/COUNTA(F55:M55)),0)</f>
        <v>0</v>
      </c>
      <c r="R55" s="91">
        <f>IFERROR(STDEV(F55,G55,H55,I55,J55,K55,L55,M55),0)</f>
        <v>0</v>
      </c>
      <c r="S55" s="91">
        <f>Q55+R55</f>
        <v>0</v>
      </c>
      <c r="T55" s="91">
        <f>Q55-R55</f>
        <v>0</v>
      </c>
    </row>
    <row r="56" spans="2:20" s="92" customFormat="1" ht="33.75" customHeight="1" x14ac:dyDescent="0.2">
      <c r="B56" s="83"/>
      <c r="C56" s="84"/>
      <c r="D56" s="83"/>
      <c r="E56" s="83"/>
      <c r="F56" s="86"/>
      <c r="G56" s="85"/>
      <c r="H56" s="86"/>
      <c r="I56" s="85"/>
      <c r="J56" s="60"/>
      <c r="K56" s="60"/>
      <c r="L56" s="71"/>
      <c r="M56" s="87"/>
      <c r="N56" s="88">
        <f>IFERROR(IF(O56&lt;25%,AVERAGE(F56:M56),"SANEAR"),0)</f>
        <v>0</v>
      </c>
      <c r="O56" s="89">
        <f>IFERROR(IF(Q56=0,0,R56/Q56),0)</f>
        <v>0</v>
      </c>
      <c r="P56" s="104"/>
      <c r="Q56" s="91">
        <f>IFERROR(IF(#REF!&lt;0,0,SUM(F56:M56)/COUNTA(F56:M56)),0)</f>
        <v>0</v>
      </c>
      <c r="R56" s="91">
        <f>IFERROR(STDEV(F56,G56,H56,I56,J56,K56,L56,M56),0)</f>
        <v>0</v>
      </c>
      <c r="S56" s="91">
        <f>Q56+R56</f>
        <v>0</v>
      </c>
      <c r="T56" s="91">
        <f>Q56-R56</f>
        <v>0</v>
      </c>
    </row>
    <row r="57" spans="2:20" s="57" customFormat="1" ht="15" x14ac:dyDescent="0.25">
      <c r="B57" s="170" t="s">
        <v>105</v>
      </c>
      <c r="C57" s="171"/>
      <c r="D57" s="171"/>
      <c r="E57" s="172"/>
      <c r="F57" s="55" t="s">
        <v>65</v>
      </c>
      <c r="G57" s="55" t="s">
        <v>66</v>
      </c>
      <c r="H57" s="55" t="s">
        <v>67</v>
      </c>
      <c r="I57" s="55" t="s">
        <v>68</v>
      </c>
      <c r="J57" s="55" t="s">
        <v>69</v>
      </c>
      <c r="K57" s="55" t="s">
        <v>70</v>
      </c>
      <c r="L57" s="55" t="s">
        <v>71</v>
      </c>
      <c r="M57" s="55" t="s">
        <v>72</v>
      </c>
      <c r="N57" s="56"/>
      <c r="O57" s="173"/>
      <c r="P57" s="173"/>
      <c r="Q57" s="173"/>
      <c r="R57" s="173"/>
    </row>
    <row r="58" spans="2:20" s="62" customFormat="1" x14ac:dyDescent="0.2">
      <c r="B58" s="174" t="s">
        <v>102</v>
      </c>
      <c r="C58" s="177"/>
      <c r="D58" s="178" t="s">
        <v>75</v>
      </c>
      <c r="E58" s="178"/>
      <c r="F58" s="69"/>
      <c r="G58" s="69"/>
      <c r="H58" s="97"/>
      <c r="I58" s="69"/>
      <c r="J58" s="60"/>
      <c r="K58" s="60"/>
      <c r="L58" s="61"/>
      <c r="M58" s="61"/>
      <c r="N58" s="54"/>
      <c r="O58" s="98"/>
      <c r="P58" s="98"/>
    </row>
    <row r="59" spans="2:20" s="62" customFormat="1" x14ac:dyDescent="0.2">
      <c r="B59" s="175"/>
      <c r="C59" s="177"/>
      <c r="D59" s="178" t="s">
        <v>76</v>
      </c>
      <c r="E59" s="178" t="s">
        <v>76</v>
      </c>
      <c r="F59" s="69"/>
      <c r="G59" s="69"/>
      <c r="H59" s="69"/>
      <c r="I59" s="69"/>
      <c r="J59" s="61"/>
      <c r="K59" s="61"/>
      <c r="L59" s="60"/>
      <c r="M59" s="61"/>
      <c r="O59" s="98"/>
      <c r="P59" s="98"/>
    </row>
    <row r="60" spans="2:20" x14ac:dyDescent="0.2">
      <c r="B60" s="175"/>
      <c r="C60" s="177"/>
      <c r="D60" s="178" t="s">
        <v>77</v>
      </c>
      <c r="E60" s="178"/>
      <c r="F60" s="65"/>
      <c r="G60" s="66"/>
      <c r="H60" s="65"/>
      <c r="I60" s="65"/>
      <c r="J60" s="60"/>
      <c r="K60" s="60"/>
      <c r="L60" s="67"/>
      <c r="M60" s="61"/>
      <c r="O60" s="62"/>
      <c r="P60" s="62"/>
    </row>
    <row r="61" spans="2:20" x14ac:dyDescent="0.2">
      <c r="B61" s="175"/>
      <c r="C61" s="177"/>
      <c r="D61" s="179" t="s">
        <v>78</v>
      </c>
      <c r="E61" s="179" t="s">
        <v>78</v>
      </c>
      <c r="F61" s="69"/>
      <c r="G61" s="69"/>
      <c r="H61" s="69"/>
      <c r="I61" s="69"/>
      <c r="J61" s="70"/>
      <c r="K61" s="70"/>
      <c r="L61" s="71"/>
      <c r="M61" s="61"/>
      <c r="O61" s="99"/>
      <c r="P61" s="98"/>
    </row>
    <row r="62" spans="2:20" x14ac:dyDescent="0.2">
      <c r="B62" s="175"/>
      <c r="C62" s="177"/>
      <c r="D62" s="179" t="s">
        <v>79</v>
      </c>
      <c r="E62" s="179" t="s">
        <v>79</v>
      </c>
      <c r="F62" s="100"/>
      <c r="G62" s="100"/>
      <c r="H62" s="100"/>
      <c r="I62" s="100"/>
      <c r="J62" s="75"/>
      <c r="K62" s="75"/>
      <c r="L62" s="75"/>
      <c r="M62" s="61"/>
      <c r="O62" s="101"/>
      <c r="P62" s="101"/>
    </row>
    <row r="63" spans="2:20" x14ac:dyDescent="0.2">
      <c r="B63" s="175"/>
      <c r="C63" s="177"/>
      <c r="D63" s="179" t="s">
        <v>80</v>
      </c>
      <c r="E63" s="179" t="s">
        <v>81</v>
      </c>
      <c r="F63" s="100"/>
      <c r="G63" s="102"/>
      <c r="H63" s="100"/>
      <c r="I63" s="102"/>
      <c r="J63" s="75"/>
      <c r="K63" s="75"/>
      <c r="L63" s="75"/>
      <c r="M63" s="61"/>
      <c r="O63" s="98"/>
      <c r="P63" s="98"/>
    </row>
    <row r="64" spans="2:20" x14ac:dyDescent="0.2">
      <c r="B64" s="176"/>
      <c r="C64" s="177"/>
      <c r="D64" s="179" t="s">
        <v>82</v>
      </c>
      <c r="E64" s="179" t="s">
        <v>81</v>
      </c>
      <c r="F64" s="63">
        <f>IF(F63-F62&lt;0,"-",F63-F62)</f>
        <v>0</v>
      </c>
      <c r="G64" s="63">
        <f>IF(G63-G62&lt;0,"-",G63-G62)</f>
        <v>0</v>
      </c>
      <c r="H64" s="63">
        <f>IF(H63-H62&lt;0,"-",H63-H62)</f>
        <v>0</v>
      </c>
      <c r="I64" s="63">
        <f>IF(I63-I62&lt;0,"-",I63-I62)</f>
        <v>0</v>
      </c>
      <c r="J64" s="60"/>
      <c r="K64" s="60">
        <f>IF(K63-K62&lt;0,"-",K63-K62)</f>
        <v>0</v>
      </c>
      <c r="L64" s="60">
        <f>IF(L63-L62&lt;0,"-",L63-L62)</f>
        <v>0</v>
      </c>
      <c r="M64" s="60">
        <f>IF(M63-M62&lt;0,"-",M63-M62)</f>
        <v>0</v>
      </c>
      <c r="O64" s="103"/>
      <c r="P64" s="103"/>
    </row>
    <row r="65" spans="2:20" s="73" customFormat="1" ht="30" x14ac:dyDescent="0.25">
      <c r="B65" s="76" t="s">
        <v>83</v>
      </c>
      <c r="C65" s="76" t="s">
        <v>84</v>
      </c>
      <c r="D65" s="76" t="s">
        <v>85</v>
      </c>
      <c r="E65" s="76" t="s">
        <v>86</v>
      </c>
      <c r="F65" s="76" t="s">
        <v>87</v>
      </c>
      <c r="G65" s="76" t="s">
        <v>87</v>
      </c>
      <c r="H65" s="76" t="s">
        <v>87</v>
      </c>
      <c r="I65" s="76" t="s">
        <v>87</v>
      </c>
      <c r="J65" s="77"/>
      <c r="K65" s="77"/>
      <c r="L65" s="77"/>
      <c r="M65" s="61"/>
      <c r="N65" s="78" t="s">
        <v>88</v>
      </c>
      <c r="O65" s="79" t="s">
        <v>89</v>
      </c>
      <c r="P65" s="79" t="s">
        <v>90</v>
      </c>
      <c r="Q65" s="80" t="s">
        <v>91</v>
      </c>
      <c r="R65" s="80" t="s">
        <v>92</v>
      </c>
      <c r="S65" s="80" t="s">
        <v>93</v>
      </c>
      <c r="T65" s="81" t="s">
        <v>94</v>
      </c>
    </row>
    <row r="66" spans="2:20" s="92" customFormat="1" ht="33.75" customHeight="1" x14ac:dyDescent="0.25">
      <c r="B66" s="83"/>
      <c r="C66" s="84"/>
      <c r="D66" s="83"/>
      <c r="E66" s="83"/>
      <c r="F66" s="86"/>
      <c r="G66" s="86"/>
      <c r="H66" s="86"/>
      <c r="I66" s="85"/>
      <c r="J66" s="87"/>
      <c r="K66" s="87"/>
      <c r="L66" s="87"/>
      <c r="M66" s="61"/>
      <c r="N66" s="88">
        <f>IFERROR(IF(O66&lt;25%,AVERAGE(F66:M66),"SANEAR"),0)</f>
        <v>0</v>
      </c>
      <c r="O66" s="89">
        <f>IFERROR(IF(Q66=0,0,R66/Q66),0)</f>
        <v>0</v>
      </c>
      <c r="P66" s="104"/>
      <c r="Q66" s="91">
        <f>IFERROR(IF(F66&lt;0,0,SUM(F66:M66)/COUNTA(F66:M66)),0)</f>
        <v>0</v>
      </c>
      <c r="R66" s="91">
        <f>IFERROR(STDEV(F66,G66,H66,I66,J66,K66,L66,M66),0)</f>
        <v>0</v>
      </c>
      <c r="S66" s="91">
        <f>Q66+R66</f>
        <v>0</v>
      </c>
      <c r="T66" s="91">
        <f>Q66-R66</f>
        <v>0</v>
      </c>
    </row>
    <row r="67" spans="2:20" s="92" customFormat="1" ht="33.75" customHeight="1" x14ac:dyDescent="0.25">
      <c r="B67" s="83"/>
      <c r="C67" s="84"/>
      <c r="D67" s="83"/>
      <c r="E67" s="83"/>
      <c r="F67" s="86"/>
      <c r="G67" s="85"/>
      <c r="H67" s="105"/>
      <c r="I67" s="85"/>
      <c r="J67" s="87"/>
      <c r="K67" s="87"/>
      <c r="L67" s="61"/>
      <c r="M67" s="87"/>
      <c r="N67" s="88">
        <f>IFERROR(IF(O67&lt;25%,AVERAGE(F67:M67),"SANEAR"),0)</f>
        <v>0</v>
      </c>
      <c r="O67" s="89">
        <f>IFERROR(IF(Q67=0,0,R67/Q67),0)</f>
        <v>0</v>
      </c>
      <c r="P67" s="104"/>
      <c r="Q67" s="91">
        <f>IFERROR(IF(F68&lt;0,0,SUM(F67:M67)/COUNTA(F67:M67)),0)</f>
        <v>0</v>
      </c>
      <c r="R67" s="91">
        <f>IFERROR(STDEV(F67,G67,H67,I67,J67,K67,L67,M67),0)</f>
        <v>0</v>
      </c>
      <c r="S67" s="91">
        <f>Q67+R67</f>
        <v>0</v>
      </c>
      <c r="T67" s="91">
        <f>Q67-R67</f>
        <v>0</v>
      </c>
    </row>
    <row r="68" spans="2:20" s="92" customFormat="1" ht="33.75" customHeight="1" x14ac:dyDescent="0.2">
      <c r="B68" s="83"/>
      <c r="C68" s="84"/>
      <c r="D68" s="83"/>
      <c r="E68" s="83"/>
      <c r="F68" s="86"/>
      <c r="G68" s="85"/>
      <c r="H68" s="86"/>
      <c r="I68" s="85"/>
      <c r="J68" s="60"/>
      <c r="K68" s="60"/>
      <c r="L68" s="60"/>
      <c r="M68" s="87"/>
      <c r="N68" s="88">
        <f>IFERROR(IF(O68&lt;25%,AVERAGE(F68:M68),"SANEAR"),0)</f>
        <v>0</v>
      </c>
      <c r="O68" s="89">
        <f>IFERROR(IF(Q68=0,0,R68/Q68),0)</f>
        <v>0</v>
      </c>
      <c r="P68" s="104"/>
      <c r="Q68" s="91">
        <f>IFERROR(IF(F69&lt;0,0,SUM(F68:M68)/COUNTA(F68:M68)),0)</f>
        <v>0</v>
      </c>
      <c r="R68" s="91">
        <f>IFERROR(STDEV(F68,G68,H68,I68,J68,K68,L68,M68),0)</f>
        <v>0</v>
      </c>
      <c r="S68" s="91">
        <f>Q68+R68</f>
        <v>0</v>
      </c>
      <c r="T68" s="91">
        <f>Q68-R68</f>
        <v>0</v>
      </c>
    </row>
    <row r="69" spans="2:20" s="92" customFormat="1" ht="33.75" customHeight="1" x14ac:dyDescent="0.25">
      <c r="B69" s="83"/>
      <c r="C69" s="84"/>
      <c r="D69" s="83"/>
      <c r="E69" s="83"/>
      <c r="F69" s="86"/>
      <c r="G69" s="85"/>
      <c r="H69" s="86"/>
      <c r="I69" s="85"/>
      <c r="J69" s="61"/>
      <c r="K69" s="61"/>
      <c r="L69" s="67"/>
      <c r="M69" s="87"/>
      <c r="N69" s="88">
        <f>IFERROR(IF(O69&lt;25%,AVERAGE(F69:M69),"SANEAR"),0)</f>
        <v>0</v>
      </c>
      <c r="O69" s="89">
        <f>IFERROR(IF(Q69=0,0,R69/Q69),0)</f>
        <v>0</v>
      </c>
      <c r="P69" s="104"/>
      <c r="Q69" s="91">
        <f>IFERROR(IF(F70&lt;0,0,SUM(F69:M69)/COUNTA(F69:M69)),0)</f>
        <v>0</v>
      </c>
      <c r="R69" s="91">
        <f>IFERROR(STDEV(F69,G69,H69,I69,J69,K69,L69,M69),0)</f>
        <v>0</v>
      </c>
      <c r="S69" s="91">
        <f>Q69+R69</f>
        <v>0</v>
      </c>
      <c r="T69" s="91">
        <f>Q69-R69</f>
        <v>0</v>
      </c>
    </row>
    <row r="70" spans="2:20" s="92" customFormat="1" ht="33.75" customHeight="1" x14ac:dyDescent="0.2">
      <c r="B70" s="83"/>
      <c r="C70" s="84"/>
      <c r="D70" s="83"/>
      <c r="E70" s="83"/>
      <c r="F70" s="86"/>
      <c r="G70" s="85"/>
      <c r="H70" s="86"/>
      <c r="I70" s="85"/>
      <c r="J70" s="60"/>
      <c r="K70" s="60"/>
      <c r="L70" s="71"/>
      <c r="M70" s="87"/>
      <c r="N70" s="88">
        <f>IFERROR(IF(O70&lt;25%,AVERAGE(F70:M70),"SANEAR"),0)</f>
        <v>0</v>
      </c>
      <c r="O70" s="89">
        <f>IFERROR(IF(Q70=0,0,R70/Q70),0)</f>
        <v>0</v>
      </c>
      <c r="P70" s="104"/>
      <c r="Q70" s="91">
        <f>IFERROR(IF(#REF!&lt;0,0,SUM(F70:M70)/COUNTA(F70:M70)),0)</f>
        <v>0</v>
      </c>
      <c r="R70" s="91">
        <f>IFERROR(STDEV(F70,G70,H70,I70,J70,K70,L70,M70),0)</f>
        <v>0</v>
      </c>
      <c r="S70" s="91">
        <f>Q70+R70</f>
        <v>0</v>
      </c>
      <c r="T70" s="91">
        <f>Q70-R70</f>
        <v>0</v>
      </c>
    </row>
    <row r="71" spans="2:20" s="57" customFormat="1" ht="15" x14ac:dyDescent="0.25">
      <c r="B71" s="170" t="s">
        <v>106</v>
      </c>
      <c r="C71" s="171"/>
      <c r="D71" s="171"/>
      <c r="E71" s="172"/>
      <c r="F71" s="55" t="s">
        <v>65</v>
      </c>
      <c r="G71" s="55" t="s">
        <v>66</v>
      </c>
      <c r="H71" s="55" t="s">
        <v>67</v>
      </c>
      <c r="I71" s="55" t="s">
        <v>68</v>
      </c>
      <c r="J71" s="55" t="s">
        <v>69</v>
      </c>
      <c r="K71" s="55" t="s">
        <v>70</v>
      </c>
      <c r="L71" s="55" t="s">
        <v>71</v>
      </c>
      <c r="M71" s="55" t="s">
        <v>72</v>
      </c>
      <c r="N71" s="56"/>
      <c r="O71" s="173"/>
      <c r="P71" s="173"/>
      <c r="Q71" s="173"/>
      <c r="R71" s="173"/>
    </row>
    <row r="72" spans="2:20" s="62" customFormat="1" x14ac:dyDescent="0.2">
      <c r="B72" s="174" t="s">
        <v>102</v>
      </c>
      <c r="C72" s="177"/>
      <c r="D72" s="178" t="s">
        <v>75</v>
      </c>
      <c r="E72" s="178"/>
      <c r="F72" s="69"/>
      <c r="G72" s="69"/>
      <c r="H72" s="97"/>
      <c r="I72" s="69"/>
      <c r="J72" s="60"/>
      <c r="K72" s="60"/>
      <c r="L72" s="61"/>
      <c r="M72" s="61"/>
      <c r="N72" s="54"/>
      <c r="O72" s="98"/>
      <c r="P72" s="98"/>
    </row>
    <row r="73" spans="2:20" s="62" customFormat="1" x14ac:dyDescent="0.2">
      <c r="B73" s="175"/>
      <c r="C73" s="177"/>
      <c r="D73" s="178" t="s">
        <v>76</v>
      </c>
      <c r="E73" s="178" t="s">
        <v>76</v>
      </c>
      <c r="F73" s="69"/>
      <c r="G73" s="69"/>
      <c r="H73" s="69"/>
      <c r="I73" s="69"/>
      <c r="J73" s="61"/>
      <c r="K73" s="61"/>
      <c r="L73" s="60"/>
      <c r="M73" s="61"/>
      <c r="O73" s="98"/>
      <c r="P73" s="98"/>
    </row>
    <row r="74" spans="2:20" x14ac:dyDescent="0.2">
      <c r="B74" s="175"/>
      <c r="C74" s="177"/>
      <c r="D74" s="178" t="s">
        <v>77</v>
      </c>
      <c r="E74" s="178"/>
      <c r="F74" s="65"/>
      <c r="G74" s="66"/>
      <c r="H74" s="65"/>
      <c r="I74" s="65"/>
      <c r="J74" s="60"/>
      <c r="K74" s="60"/>
      <c r="L74" s="67"/>
      <c r="M74" s="61"/>
      <c r="O74" s="62"/>
      <c r="P74" s="62"/>
    </row>
    <row r="75" spans="2:20" x14ac:dyDescent="0.2">
      <c r="B75" s="175"/>
      <c r="C75" s="177"/>
      <c r="D75" s="179" t="s">
        <v>78</v>
      </c>
      <c r="E75" s="179" t="s">
        <v>78</v>
      </c>
      <c r="F75" s="69"/>
      <c r="G75" s="69"/>
      <c r="H75" s="69"/>
      <c r="I75" s="69"/>
      <c r="J75" s="70"/>
      <c r="K75" s="70"/>
      <c r="L75" s="71"/>
      <c r="M75" s="61"/>
      <c r="O75" s="99"/>
      <c r="P75" s="98"/>
    </row>
    <row r="76" spans="2:20" x14ac:dyDescent="0.2">
      <c r="B76" s="175"/>
      <c r="C76" s="177"/>
      <c r="D76" s="179" t="s">
        <v>79</v>
      </c>
      <c r="E76" s="179" t="s">
        <v>79</v>
      </c>
      <c r="F76" s="100"/>
      <c r="G76" s="100"/>
      <c r="H76" s="100"/>
      <c r="I76" s="100"/>
      <c r="J76" s="75"/>
      <c r="K76" s="75"/>
      <c r="L76" s="75"/>
      <c r="M76" s="61"/>
      <c r="O76" s="101"/>
      <c r="P76" s="101"/>
    </row>
    <row r="77" spans="2:20" x14ac:dyDescent="0.2">
      <c r="B77" s="175"/>
      <c r="C77" s="177"/>
      <c r="D77" s="179" t="s">
        <v>80</v>
      </c>
      <c r="E77" s="179" t="s">
        <v>81</v>
      </c>
      <c r="F77" s="100"/>
      <c r="G77" s="102"/>
      <c r="H77" s="100"/>
      <c r="I77" s="102"/>
      <c r="J77" s="75"/>
      <c r="K77" s="75"/>
      <c r="L77" s="75"/>
      <c r="M77" s="61"/>
      <c r="O77" s="98"/>
      <c r="P77" s="98"/>
    </row>
    <row r="78" spans="2:20" x14ac:dyDescent="0.2">
      <c r="B78" s="176"/>
      <c r="C78" s="177"/>
      <c r="D78" s="179" t="s">
        <v>82</v>
      </c>
      <c r="E78" s="179" t="s">
        <v>81</v>
      </c>
      <c r="F78" s="63">
        <f>IF(F77-F76&lt;0,"-",F77-F76)</f>
        <v>0</v>
      </c>
      <c r="G78" s="63">
        <f>IF(G77-G76&lt;0,"-",G77-G76)</f>
        <v>0</v>
      </c>
      <c r="H78" s="63">
        <f>IF(H77-H76&lt;0,"-",H77-H76)</f>
        <v>0</v>
      </c>
      <c r="I78" s="63">
        <f>IF(I77-I76&lt;0,"-",I77-I76)</f>
        <v>0</v>
      </c>
      <c r="J78" s="60"/>
      <c r="K78" s="60">
        <f>IF(K77-K76&lt;0,"-",K77-K76)</f>
        <v>0</v>
      </c>
      <c r="L78" s="60">
        <f>IF(L77-L76&lt;0,"-",L77-L76)</f>
        <v>0</v>
      </c>
      <c r="M78" s="60">
        <f>IF(M77-M76&lt;0,"-",M77-M76)</f>
        <v>0</v>
      </c>
      <c r="O78" s="103"/>
      <c r="P78" s="103"/>
    </row>
    <row r="79" spans="2:20" s="73" customFormat="1" ht="30" x14ac:dyDescent="0.25">
      <c r="B79" s="76" t="s">
        <v>83</v>
      </c>
      <c r="C79" s="76" t="s">
        <v>84</v>
      </c>
      <c r="D79" s="76" t="s">
        <v>85</v>
      </c>
      <c r="E79" s="76" t="s">
        <v>86</v>
      </c>
      <c r="F79" s="76" t="s">
        <v>87</v>
      </c>
      <c r="G79" s="76" t="s">
        <v>87</v>
      </c>
      <c r="H79" s="76" t="s">
        <v>87</v>
      </c>
      <c r="I79" s="76" t="s">
        <v>87</v>
      </c>
      <c r="J79" s="77"/>
      <c r="K79" s="77"/>
      <c r="L79" s="77"/>
      <c r="M79" s="61"/>
      <c r="N79" s="78" t="s">
        <v>88</v>
      </c>
      <c r="O79" s="79" t="s">
        <v>89</v>
      </c>
      <c r="P79" s="79" t="s">
        <v>90</v>
      </c>
      <c r="Q79" s="80" t="s">
        <v>91</v>
      </c>
      <c r="R79" s="80" t="s">
        <v>92</v>
      </c>
      <c r="S79" s="80" t="s">
        <v>93</v>
      </c>
      <c r="T79" s="81" t="s">
        <v>94</v>
      </c>
    </row>
    <row r="80" spans="2:20" s="92" customFormat="1" ht="33.75" customHeight="1" x14ac:dyDescent="0.25">
      <c r="B80" s="83"/>
      <c r="C80" s="84"/>
      <c r="D80" s="83"/>
      <c r="E80" s="83"/>
      <c r="F80" s="86"/>
      <c r="G80" s="86"/>
      <c r="H80" s="86"/>
      <c r="I80" s="85"/>
      <c r="J80" s="87"/>
      <c r="K80" s="87"/>
      <c r="L80" s="87"/>
      <c r="M80" s="61"/>
      <c r="N80" s="88">
        <f>IFERROR(IF(O80&lt;25%,AVERAGE(F80:M80),"SANEAR"),0)</f>
        <v>0</v>
      </c>
      <c r="O80" s="89">
        <f>IFERROR(IF(Q80=0,0,R80/Q80),0)</f>
        <v>0</v>
      </c>
      <c r="P80" s="104"/>
      <c r="Q80" s="91">
        <f>IFERROR(IF(F80&lt;0,0,SUM(F80:M80)/COUNTA(F80:M80)),0)</f>
        <v>0</v>
      </c>
      <c r="R80" s="91">
        <f>IFERROR(STDEV(F80,G80,H80,I80,J80,K80,L80,M80),0)</f>
        <v>0</v>
      </c>
      <c r="S80" s="91">
        <f>Q80+R80</f>
        <v>0</v>
      </c>
      <c r="T80" s="91">
        <f>Q80-R80</f>
        <v>0</v>
      </c>
    </row>
    <row r="81" spans="2:20" s="92" customFormat="1" ht="33.75" customHeight="1" x14ac:dyDescent="0.25">
      <c r="B81" s="83"/>
      <c r="C81" s="84"/>
      <c r="D81" s="83"/>
      <c r="E81" s="83"/>
      <c r="F81" s="86"/>
      <c r="G81" s="85"/>
      <c r="H81" s="105"/>
      <c r="I81" s="85"/>
      <c r="J81" s="87"/>
      <c r="K81" s="87"/>
      <c r="L81" s="61"/>
      <c r="M81" s="87"/>
      <c r="N81" s="88">
        <f>IFERROR(IF(O81&lt;25%,AVERAGE(F81:M81),"SANEAR"),0)</f>
        <v>0</v>
      </c>
      <c r="O81" s="89">
        <f>IFERROR(IF(Q81=0,0,R81/Q81),0)</f>
        <v>0</v>
      </c>
      <c r="P81" s="104"/>
      <c r="Q81" s="91">
        <f>IFERROR(IF(F82&lt;0,0,SUM(F81:M81)/COUNTA(F81:M81)),0)</f>
        <v>0</v>
      </c>
      <c r="R81" s="91">
        <f>IFERROR(STDEV(F81,G81,H81,I81,J81,K81,L81,M81),0)</f>
        <v>0</v>
      </c>
      <c r="S81" s="91">
        <f>Q81+R81</f>
        <v>0</v>
      </c>
      <c r="T81" s="91">
        <f>Q81-R81</f>
        <v>0</v>
      </c>
    </row>
    <row r="82" spans="2:20" s="92" customFormat="1" ht="33.75" customHeight="1" x14ac:dyDescent="0.2">
      <c r="B82" s="83"/>
      <c r="C82" s="84"/>
      <c r="D82" s="83"/>
      <c r="E82" s="83"/>
      <c r="F82" s="86"/>
      <c r="G82" s="85"/>
      <c r="H82" s="86"/>
      <c r="I82" s="85"/>
      <c r="J82" s="60"/>
      <c r="K82" s="60"/>
      <c r="L82" s="60"/>
      <c r="M82" s="87"/>
      <c r="N82" s="88">
        <f>IFERROR(IF(O82&lt;25%,AVERAGE(F82:M82),"SANEAR"),0)</f>
        <v>0</v>
      </c>
      <c r="O82" s="89">
        <f>IFERROR(IF(Q82=0,0,R82/Q82),0)</f>
        <v>0</v>
      </c>
      <c r="P82" s="104"/>
      <c r="Q82" s="91">
        <f>IFERROR(IF(F83&lt;0,0,SUM(F82:M82)/COUNTA(F82:M82)),0)</f>
        <v>0</v>
      </c>
      <c r="R82" s="91">
        <f>IFERROR(STDEV(F82,G82,H82,I82,J82,K82,L82,M82),0)</f>
        <v>0</v>
      </c>
      <c r="S82" s="91">
        <f>Q82+R82</f>
        <v>0</v>
      </c>
      <c r="T82" s="91">
        <f>Q82-R82</f>
        <v>0</v>
      </c>
    </row>
    <row r="83" spans="2:20" s="92" customFormat="1" ht="33.75" customHeight="1" x14ac:dyDescent="0.25">
      <c r="B83" s="83"/>
      <c r="C83" s="84"/>
      <c r="D83" s="83"/>
      <c r="E83" s="83"/>
      <c r="F83" s="86"/>
      <c r="G83" s="85"/>
      <c r="H83" s="86"/>
      <c r="I83" s="85"/>
      <c r="J83" s="61"/>
      <c r="K83" s="61"/>
      <c r="L83" s="67"/>
      <c r="M83" s="87"/>
      <c r="N83" s="88">
        <f>IFERROR(IF(O83&lt;25%,AVERAGE(F83:M83),"SANEAR"),0)</f>
        <v>0</v>
      </c>
      <c r="O83" s="89">
        <f>IFERROR(IF(Q83=0,0,R83/Q83),0)</f>
        <v>0</v>
      </c>
      <c r="P83" s="104"/>
      <c r="Q83" s="91">
        <f>IFERROR(IF(F84&lt;0,0,SUM(F83:M83)/COUNTA(F83:M83)),0)</f>
        <v>0</v>
      </c>
      <c r="R83" s="91">
        <f>IFERROR(STDEV(F83,G83,H83,I83,J83,K83,L83,M83),0)</f>
        <v>0</v>
      </c>
      <c r="S83" s="91">
        <f>Q83+R83</f>
        <v>0</v>
      </c>
      <c r="T83" s="91">
        <f>Q83-R83</f>
        <v>0</v>
      </c>
    </row>
    <row r="84" spans="2:20" s="92" customFormat="1" ht="33.75" customHeight="1" x14ac:dyDescent="0.2">
      <c r="B84" s="83"/>
      <c r="C84" s="84"/>
      <c r="D84" s="83"/>
      <c r="E84" s="83"/>
      <c r="F84" s="86"/>
      <c r="G84" s="85"/>
      <c r="H84" s="86"/>
      <c r="I84" s="85"/>
      <c r="J84" s="60"/>
      <c r="K84" s="60"/>
      <c r="L84" s="71"/>
      <c r="M84" s="87"/>
      <c r="N84" s="88">
        <f>IFERROR(IF(O84&lt;25%,AVERAGE(F84:M84),"SANEAR"),0)</f>
        <v>0</v>
      </c>
      <c r="O84" s="89">
        <f>IFERROR(IF(Q84=0,0,R84/Q84),0)</f>
        <v>0</v>
      </c>
      <c r="P84" s="104"/>
      <c r="Q84" s="91">
        <f>IFERROR(IF(#REF!&lt;0,0,SUM(F84:M84)/COUNTA(F84:M84)),0)</f>
        <v>0</v>
      </c>
      <c r="R84" s="91">
        <f>IFERROR(STDEV(F84,G84,H84,I84,J84,K84,L84,M84),0)</f>
        <v>0</v>
      </c>
      <c r="S84" s="91">
        <f>Q84+R84</f>
        <v>0</v>
      </c>
      <c r="T84" s="91">
        <f>Q84-R84</f>
        <v>0</v>
      </c>
    </row>
    <row r="85" spans="2:20" s="57" customFormat="1" ht="15" x14ac:dyDescent="0.25">
      <c r="B85" s="170" t="s">
        <v>107</v>
      </c>
      <c r="C85" s="171"/>
      <c r="D85" s="171"/>
      <c r="E85" s="172"/>
      <c r="F85" s="55" t="s">
        <v>65</v>
      </c>
      <c r="G85" s="55" t="s">
        <v>66</v>
      </c>
      <c r="H85" s="55" t="s">
        <v>67</v>
      </c>
      <c r="I85" s="55" t="s">
        <v>68</v>
      </c>
      <c r="J85" s="55" t="s">
        <v>69</v>
      </c>
      <c r="K85" s="55" t="s">
        <v>70</v>
      </c>
      <c r="L85" s="55" t="s">
        <v>71</v>
      </c>
      <c r="M85" s="55" t="s">
        <v>72</v>
      </c>
      <c r="N85" s="56"/>
      <c r="O85" s="173"/>
      <c r="P85" s="173"/>
      <c r="Q85" s="173"/>
      <c r="R85" s="173"/>
    </row>
    <row r="86" spans="2:20" s="62" customFormat="1" x14ac:dyDescent="0.2">
      <c r="B86" s="174" t="s">
        <v>102</v>
      </c>
      <c r="C86" s="177"/>
      <c r="D86" s="178" t="s">
        <v>75</v>
      </c>
      <c r="E86" s="178"/>
      <c r="F86" s="69"/>
      <c r="G86" s="69"/>
      <c r="H86" s="97"/>
      <c r="I86" s="69"/>
      <c r="J86" s="60"/>
      <c r="K86" s="60"/>
      <c r="L86" s="61"/>
      <c r="M86" s="61"/>
      <c r="N86" s="54"/>
      <c r="O86" s="98"/>
      <c r="P86" s="98"/>
    </row>
    <row r="87" spans="2:20" s="62" customFormat="1" x14ac:dyDescent="0.2">
      <c r="B87" s="175"/>
      <c r="C87" s="177"/>
      <c r="D87" s="178" t="s">
        <v>76</v>
      </c>
      <c r="E87" s="178" t="s">
        <v>76</v>
      </c>
      <c r="F87" s="69"/>
      <c r="G87" s="69"/>
      <c r="H87" s="69"/>
      <c r="I87" s="69"/>
      <c r="J87" s="61"/>
      <c r="K87" s="61"/>
      <c r="L87" s="60"/>
      <c r="M87" s="61"/>
      <c r="O87" s="98"/>
      <c r="P87" s="98"/>
    </row>
    <row r="88" spans="2:20" x14ac:dyDescent="0.2">
      <c r="B88" s="175"/>
      <c r="C88" s="177"/>
      <c r="D88" s="178" t="s">
        <v>77</v>
      </c>
      <c r="E88" s="178"/>
      <c r="F88" s="65"/>
      <c r="G88" s="66"/>
      <c r="H88" s="65"/>
      <c r="I88" s="65"/>
      <c r="J88" s="60"/>
      <c r="K88" s="60"/>
      <c r="L88" s="67"/>
      <c r="M88" s="61"/>
      <c r="O88" s="62"/>
      <c r="P88" s="62"/>
    </row>
    <row r="89" spans="2:20" x14ac:dyDescent="0.2">
      <c r="B89" s="175"/>
      <c r="C89" s="177"/>
      <c r="D89" s="179" t="s">
        <v>78</v>
      </c>
      <c r="E89" s="179" t="s">
        <v>78</v>
      </c>
      <c r="F89" s="69"/>
      <c r="G89" s="69"/>
      <c r="H89" s="69"/>
      <c r="I89" s="69"/>
      <c r="J89" s="70"/>
      <c r="K89" s="70"/>
      <c r="L89" s="71"/>
      <c r="M89" s="61"/>
      <c r="O89" s="99"/>
      <c r="P89" s="98"/>
    </row>
    <row r="90" spans="2:20" x14ac:dyDescent="0.2">
      <c r="B90" s="175"/>
      <c r="C90" s="177"/>
      <c r="D90" s="179" t="s">
        <v>79</v>
      </c>
      <c r="E90" s="179" t="s">
        <v>79</v>
      </c>
      <c r="F90" s="100"/>
      <c r="G90" s="100"/>
      <c r="H90" s="100"/>
      <c r="I90" s="100"/>
      <c r="J90" s="75"/>
      <c r="K90" s="75"/>
      <c r="L90" s="75"/>
      <c r="M90" s="61"/>
      <c r="O90" s="101"/>
      <c r="P90" s="101"/>
    </row>
    <row r="91" spans="2:20" x14ac:dyDescent="0.2">
      <c r="B91" s="175"/>
      <c r="C91" s="177"/>
      <c r="D91" s="179" t="s">
        <v>80</v>
      </c>
      <c r="E91" s="179" t="s">
        <v>81</v>
      </c>
      <c r="F91" s="100"/>
      <c r="G91" s="102"/>
      <c r="H91" s="100"/>
      <c r="I91" s="102"/>
      <c r="J91" s="75"/>
      <c r="K91" s="75"/>
      <c r="L91" s="75"/>
      <c r="M91" s="61"/>
      <c r="O91" s="98"/>
      <c r="P91" s="98"/>
    </row>
    <row r="92" spans="2:20" x14ac:dyDescent="0.2">
      <c r="B92" s="176"/>
      <c r="C92" s="177"/>
      <c r="D92" s="179" t="s">
        <v>82</v>
      </c>
      <c r="E92" s="179" t="s">
        <v>81</v>
      </c>
      <c r="F92" s="63">
        <f>IF(F91-F90&lt;0,"-",F91-F90)</f>
        <v>0</v>
      </c>
      <c r="G92" s="63">
        <f>IF(G91-G90&lt;0,"-",G91-G90)</f>
        <v>0</v>
      </c>
      <c r="H92" s="63">
        <f>IF(H91-H90&lt;0,"-",H91-H90)</f>
        <v>0</v>
      </c>
      <c r="I92" s="63">
        <f>IF(I91-I90&lt;0,"-",I91-I90)</f>
        <v>0</v>
      </c>
      <c r="J92" s="60"/>
      <c r="K92" s="60">
        <f>IF(K91-K90&lt;0,"-",K91-K90)</f>
        <v>0</v>
      </c>
      <c r="L92" s="60">
        <f>IF(L91-L90&lt;0,"-",L91-L90)</f>
        <v>0</v>
      </c>
      <c r="M92" s="60">
        <f>IF(M91-M90&lt;0,"-",M91-M90)</f>
        <v>0</v>
      </c>
      <c r="O92" s="103"/>
      <c r="P92" s="103"/>
    </row>
    <row r="93" spans="2:20" s="73" customFormat="1" ht="30" x14ac:dyDescent="0.25">
      <c r="B93" s="76" t="s">
        <v>83</v>
      </c>
      <c r="C93" s="76" t="s">
        <v>84</v>
      </c>
      <c r="D93" s="76" t="s">
        <v>85</v>
      </c>
      <c r="E93" s="76" t="s">
        <v>86</v>
      </c>
      <c r="F93" s="76" t="s">
        <v>87</v>
      </c>
      <c r="G93" s="76" t="s">
        <v>87</v>
      </c>
      <c r="H93" s="76" t="s">
        <v>87</v>
      </c>
      <c r="I93" s="76" t="s">
        <v>87</v>
      </c>
      <c r="J93" s="77"/>
      <c r="K93" s="77"/>
      <c r="L93" s="77"/>
      <c r="M93" s="61"/>
      <c r="N93" s="78" t="s">
        <v>88</v>
      </c>
      <c r="O93" s="79" t="s">
        <v>89</v>
      </c>
      <c r="P93" s="79" t="s">
        <v>90</v>
      </c>
      <c r="Q93" s="80" t="s">
        <v>91</v>
      </c>
      <c r="R93" s="80" t="s">
        <v>92</v>
      </c>
      <c r="S93" s="80" t="s">
        <v>93</v>
      </c>
      <c r="T93" s="81" t="s">
        <v>94</v>
      </c>
    </row>
    <row r="94" spans="2:20" s="92" customFormat="1" ht="33.75" customHeight="1" x14ac:dyDescent="0.25">
      <c r="B94" s="83"/>
      <c r="C94" s="84"/>
      <c r="D94" s="83"/>
      <c r="E94" s="83"/>
      <c r="F94" s="86"/>
      <c r="G94" s="86"/>
      <c r="H94" s="86"/>
      <c r="I94" s="85"/>
      <c r="J94" s="87"/>
      <c r="K94" s="87"/>
      <c r="L94" s="87"/>
      <c r="M94" s="61"/>
      <c r="N94" s="88">
        <f>IFERROR(IF(O94&lt;25%,AVERAGE(F94:M94),"SANEAR"),0)</f>
        <v>0</v>
      </c>
      <c r="O94" s="89">
        <f>IFERROR(IF(Q94=0,0,R94/Q94),0)</f>
        <v>0</v>
      </c>
      <c r="P94" s="104"/>
      <c r="Q94" s="91">
        <f>IFERROR(IF(F94&lt;0,0,SUM(F94:M94)/COUNTA(F94:M94)),0)</f>
        <v>0</v>
      </c>
      <c r="R94" s="91">
        <f>IFERROR(STDEV(F94,G94,H94,I94,J94,K94,L94,M94),0)</f>
        <v>0</v>
      </c>
      <c r="S94" s="91">
        <f>Q94+R94</f>
        <v>0</v>
      </c>
      <c r="T94" s="91">
        <f>Q94-R94</f>
        <v>0</v>
      </c>
    </row>
    <row r="95" spans="2:20" s="92" customFormat="1" ht="33.75" customHeight="1" x14ac:dyDescent="0.25">
      <c r="B95" s="83"/>
      <c r="C95" s="84"/>
      <c r="D95" s="83"/>
      <c r="E95" s="83"/>
      <c r="F95" s="86"/>
      <c r="G95" s="85"/>
      <c r="H95" s="105"/>
      <c r="I95" s="85"/>
      <c r="J95" s="87"/>
      <c r="K95" s="87"/>
      <c r="L95" s="61"/>
      <c r="M95" s="87"/>
      <c r="N95" s="88">
        <f>IFERROR(IF(O95&lt;25%,AVERAGE(F95:M95),"SANEAR"),0)</f>
        <v>0</v>
      </c>
      <c r="O95" s="89">
        <f>IFERROR(IF(Q95=0,0,R95/Q95),0)</f>
        <v>0</v>
      </c>
      <c r="P95" s="104"/>
      <c r="Q95" s="91">
        <f>IFERROR(IF(F96&lt;0,0,SUM(F95:M95)/COUNTA(F95:M95)),0)</f>
        <v>0</v>
      </c>
      <c r="R95" s="91">
        <f>IFERROR(STDEV(F95,G95,H95,I95,J95,K95,L95,M95),0)</f>
        <v>0</v>
      </c>
      <c r="S95" s="91">
        <f>Q95+R95</f>
        <v>0</v>
      </c>
      <c r="T95" s="91">
        <f>Q95-R95</f>
        <v>0</v>
      </c>
    </row>
    <row r="96" spans="2:20" s="92" customFormat="1" ht="33.75" customHeight="1" x14ac:dyDescent="0.2">
      <c r="B96" s="83"/>
      <c r="C96" s="84"/>
      <c r="D96" s="83"/>
      <c r="E96" s="83"/>
      <c r="F96" s="86"/>
      <c r="G96" s="85"/>
      <c r="H96" s="86"/>
      <c r="I96" s="85"/>
      <c r="J96" s="60"/>
      <c r="K96" s="60"/>
      <c r="L96" s="60"/>
      <c r="M96" s="87"/>
      <c r="N96" s="88">
        <f>IFERROR(IF(O96&lt;25%,AVERAGE(F96:M96),"SANEAR"),0)</f>
        <v>0</v>
      </c>
      <c r="O96" s="89">
        <f>IFERROR(IF(Q96=0,0,R96/Q96),0)</f>
        <v>0</v>
      </c>
      <c r="P96" s="104"/>
      <c r="Q96" s="91">
        <f>IFERROR(IF(F97&lt;0,0,SUM(F96:M96)/COUNTA(F96:M96)),0)</f>
        <v>0</v>
      </c>
      <c r="R96" s="91">
        <f>IFERROR(STDEV(F96,G96,H96,I96,J96,K96,L96,M96),0)</f>
        <v>0</v>
      </c>
      <c r="S96" s="91">
        <f>Q96+R96</f>
        <v>0</v>
      </c>
      <c r="T96" s="91">
        <f>Q96-R96</f>
        <v>0</v>
      </c>
    </row>
    <row r="97" spans="2:22" s="92" customFormat="1" ht="33.75" customHeight="1" x14ac:dyDescent="0.25">
      <c r="B97" s="83"/>
      <c r="C97" s="84"/>
      <c r="D97" s="83"/>
      <c r="E97" s="83"/>
      <c r="F97" s="86"/>
      <c r="G97" s="85"/>
      <c r="H97" s="86"/>
      <c r="I97" s="85"/>
      <c r="J97" s="61"/>
      <c r="K97" s="61"/>
      <c r="L97" s="67"/>
      <c r="M97" s="87"/>
      <c r="N97" s="88">
        <f>IFERROR(IF(O97&lt;25%,AVERAGE(F97:M97),"SANEAR"),0)</f>
        <v>0</v>
      </c>
      <c r="O97" s="89">
        <f>IFERROR(IF(Q97=0,0,R97/Q97),0)</f>
        <v>0</v>
      </c>
      <c r="P97" s="104"/>
      <c r="Q97" s="91">
        <f>IFERROR(IF(F98&lt;0,0,SUM(F97:M97)/COUNTA(F97:M97)),0)</f>
        <v>0</v>
      </c>
      <c r="R97" s="91">
        <f>IFERROR(STDEV(F97,G97,H97,I97,J97,K97,L97,M97),0)</f>
        <v>0</v>
      </c>
      <c r="S97" s="91">
        <f>Q97+R97</f>
        <v>0</v>
      </c>
      <c r="T97" s="91">
        <f>Q97-R97</f>
        <v>0</v>
      </c>
    </row>
    <row r="98" spans="2:22" s="92" customFormat="1" ht="33.75" customHeight="1" x14ac:dyDescent="0.2">
      <c r="B98" s="83"/>
      <c r="C98" s="84"/>
      <c r="D98" s="83"/>
      <c r="E98" s="83"/>
      <c r="F98" s="86"/>
      <c r="G98" s="85"/>
      <c r="H98" s="86"/>
      <c r="I98" s="85"/>
      <c r="J98" s="60"/>
      <c r="K98" s="60"/>
      <c r="L98" s="71"/>
      <c r="M98" s="87"/>
      <c r="N98" s="88">
        <f>IFERROR(IF(O98&lt;25%,AVERAGE(F98:M98),"SANEAR"),0)</f>
        <v>0</v>
      </c>
      <c r="O98" s="89">
        <f>IFERROR(IF(Q98=0,0,R98/Q98),0)</f>
        <v>0</v>
      </c>
      <c r="P98" s="104"/>
      <c r="Q98" s="91">
        <f>IFERROR(IF(#REF!&lt;0,0,SUM(F98:M98)/COUNTA(F98:M98)),0)</f>
        <v>0</v>
      </c>
      <c r="R98" s="91">
        <f>IFERROR(STDEV(F98,G98,H98,I98,J98,K98,L98,M98),0)</f>
        <v>0</v>
      </c>
      <c r="S98" s="91">
        <f>Q98+R98</f>
        <v>0</v>
      </c>
      <c r="T98" s="91">
        <f>Q98-R98</f>
        <v>0</v>
      </c>
    </row>
    <row r="99" spans="2:22" s="57" customFormat="1" ht="15" x14ac:dyDescent="0.25">
      <c r="B99" s="170" t="s">
        <v>108</v>
      </c>
      <c r="C99" s="171"/>
      <c r="D99" s="171"/>
      <c r="E99" s="172"/>
      <c r="F99" s="55" t="s">
        <v>65</v>
      </c>
      <c r="G99" s="55" t="s">
        <v>66</v>
      </c>
      <c r="H99" s="55" t="s">
        <v>67</v>
      </c>
      <c r="I99" s="55" t="s">
        <v>68</v>
      </c>
      <c r="J99" s="55" t="s">
        <v>69</v>
      </c>
      <c r="K99" s="55" t="s">
        <v>70</v>
      </c>
      <c r="L99" s="55" t="s">
        <v>71</v>
      </c>
      <c r="M99" s="55" t="s">
        <v>72</v>
      </c>
      <c r="N99" s="56"/>
      <c r="O99" s="173"/>
      <c r="P99" s="173"/>
      <c r="Q99" s="173"/>
      <c r="R99" s="173"/>
    </row>
    <row r="100" spans="2:22" s="62" customFormat="1" x14ac:dyDescent="0.2">
      <c r="B100" s="174"/>
      <c r="C100" s="177"/>
      <c r="D100" s="178" t="s">
        <v>75</v>
      </c>
      <c r="E100" s="178"/>
      <c r="F100" s="69"/>
      <c r="G100" s="69"/>
      <c r="H100" s="97"/>
      <c r="I100" s="69"/>
      <c r="J100" s="60"/>
      <c r="K100" s="60"/>
      <c r="L100" s="61"/>
      <c r="M100" s="61"/>
      <c r="N100" s="54"/>
      <c r="O100" s="98"/>
      <c r="P100" s="98"/>
    </row>
    <row r="101" spans="2:22" s="62" customFormat="1" x14ac:dyDescent="0.2">
      <c r="B101" s="175"/>
      <c r="C101" s="177"/>
      <c r="D101" s="178" t="s">
        <v>76</v>
      </c>
      <c r="E101" s="178" t="s">
        <v>76</v>
      </c>
      <c r="F101" s="69"/>
      <c r="G101" s="69"/>
      <c r="H101" s="69"/>
      <c r="I101" s="69"/>
      <c r="J101" s="61"/>
      <c r="K101" s="61"/>
      <c r="L101" s="60"/>
      <c r="M101" s="61"/>
      <c r="O101" s="98"/>
      <c r="P101" s="98"/>
    </row>
    <row r="102" spans="2:22" x14ac:dyDescent="0.2">
      <c r="B102" s="175"/>
      <c r="C102" s="177"/>
      <c r="D102" s="178" t="s">
        <v>77</v>
      </c>
      <c r="E102" s="178"/>
      <c r="F102" s="65"/>
      <c r="G102" s="66"/>
      <c r="H102" s="65"/>
      <c r="I102" s="65"/>
      <c r="J102" s="60"/>
      <c r="K102" s="60"/>
      <c r="L102" s="67"/>
      <c r="M102" s="61"/>
      <c r="O102" s="62"/>
      <c r="P102" s="62"/>
    </row>
    <row r="103" spans="2:22" x14ac:dyDescent="0.2">
      <c r="B103" s="175"/>
      <c r="C103" s="177"/>
      <c r="D103" s="179" t="s">
        <v>78</v>
      </c>
      <c r="E103" s="179" t="s">
        <v>78</v>
      </c>
      <c r="F103" s="69"/>
      <c r="G103" s="69"/>
      <c r="H103" s="69"/>
      <c r="I103" s="69"/>
      <c r="J103" s="70"/>
      <c r="K103" s="70"/>
      <c r="L103" s="71"/>
      <c r="M103" s="61"/>
      <c r="O103" s="99"/>
      <c r="P103" s="98"/>
    </row>
    <row r="104" spans="2:22" x14ac:dyDescent="0.2">
      <c r="B104" s="175"/>
      <c r="C104" s="177"/>
      <c r="D104" s="179" t="s">
        <v>79</v>
      </c>
      <c r="E104" s="179" t="s">
        <v>79</v>
      </c>
      <c r="F104" s="100"/>
      <c r="G104" s="100"/>
      <c r="H104" s="100"/>
      <c r="I104" s="100"/>
      <c r="J104" s="75"/>
      <c r="K104" s="75"/>
      <c r="L104" s="75"/>
      <c r="M104" s="61"/>
      <c r="O104" s="101"/>
      <c r="P104" s="101"/>
    </row>
    <row r="105" spans="2:22" x14ac:dyDescent="0.2">
      <c r="B105" s="175"/>
      <c r="C105" s="177"/>
      <c r="D105" s="179" t="s">
        <v>80</v>
      </c>
      <c r="E105" s="179" t="s">
        <v>81</v>
      </c>
      <c r="F105" s="100"/>
      <c r="G105" s="102"/>
      <c r="H105" s="100"/>
      <c r="I105" s="102"/>
      <c r="J105" s="75"/>
      <c r="K105" s="75"/>
      <c r="L105" s="75"/>
      <c r="M105" s="61"/>
      <c r="O105" s="98"/>
      <c r="P105" s="98"/>
    </row>
    <row r="106" spans="2:22" x14ac:dyDescent="0.2">
      <c r="B106" s="176"/>
      <c r="C106" s="177"/>
      <c r="D106" s="179" t="s">
        <v>82</v>
      </c>
      <c r="E106" s="179" t="s">
        <v>81</v>
      </c>
      <c r="F106" s="63">
        <f t="shared" ref="F106:M106" si="0">IF(F105-F104&lt;0,"-",F105-F104)</f>
        <v>0</v>
      </c>
      <c r="G106" s="63">
        <f t="shared" si="0"/>
        <v>0</v>
      </c>
      <c r="H106" s="63">
        <f t="shared" si="0"/>
        <v>0</v>
      </c>
      <c r="I106" s="63">
        <f t="shared" si="0"/>
        <v>0</v>
      </c>
      <c r="J106" s="60">
        <f t="shared" si="0"/>
        <v>0</v>
      </c>
      <c r="K106" s="60">
        <f t="shared" si="0"/>
        <v>0</v>
      </c>
      <c r="L106" s="60">
        <f t="shared" si="0"/>
        <v>0</v>
      </c>
      <c r="M106" s="60">
        <f t="shared" si="0"/>
        <v>0</v>
      </c>
      <c r="O106" s="103"/>
      <c r="P106" s="103"/>
    </row>
    <row r="107" spans="2:22" s="73" customFormat="1" ht="30" x14ac:dyDescent="0.25">
      <c r="B107" s="76" t="s">
        <v>83</v>
      </c>
      <c r="C107" s="76" t="s">
        <v>84</v>
      </c>
      <c r="D107" s="76" t="s">
        <v>85</v>
      </c>
      <c r="E107" s="76" t="s">
        <v>86</v>
      </c>
      <c r="F107" s="76" t="s">
        <v>87</v>
      </c>
      <c r="G107" s="76" t="s">
        <v>87</v>
      </c>
      <c r="H107" s="76" t="s">
        <v>87</v>
      </c>
      <c r="I107" s="76" t="s">
        <v>87</v>
      </c>
      <c r="J107" s="76" t="s">
        <v>87</v>
      </c>
      <c r="K107" s="77"/>
      <c r="L107" s="77"/>
      <c r="M107" s="77"/>
      <c r="N107" s="78" t="s">
        <v>88</v>
      </c>
      <c r="O107" s="79" t="s">
        <v>89</v>
      </c>
      <c r="P107" s="79" t="s">
        <v>90</v>
      </c>
      <c r="Q107" s="80" t="s">
        <v>91</v>
      </c>
      <c r="R107" s="80" t="s">
        <v>92</v>
      </c>
      <c r="S107" s="80" t="s">
        <v>93</v>
      </c>
      <c r="T107" s="81" t="s">
        <v>94</v>
      </c>
      <c r="U107" s="82"/>
      <c r="V107" s="82"/>
    </row>
    <row r="108" spans="2:22" s="92" customFormat="1" ht="33.75" customHeight="1" x14ac:dyDescent="0.25">
      <c r="B108" s="83"/>
      <c r="C108" s="84"/>
      <c r="D108" s="83"/>
      <c r="E108" s="83"/>
      <c r="F108" s="86"/>
      <c r="G108" s="86"/>
      <c r="H108" s="86"/>
      <c r="I108" s="85"/>
      <c r="J108" s="87"/>
      <c r="K108" s="87"/>
      <c r="L108" s="87"/>
      <c r="M108" s="61"/>
      <c r="N108" s="88">
        <f>IFERROR(IF(O108&lt;25%,AVERAGE(F108:M108),"SANEAR"),0)</f>
        <v>0</v>
      </c>
      <c r="O108" s="89">
        <f>IFERROR(IF(Q108=0,0,R108/Q108),0)</f>
        <v>0</v>
      </c>
      <c r="P108" s="104"/>
      <c r="Q108" s="91">
        <f>IFERROR(IF(F108&lt;0,0,SUM(F108:M108)/COUNTA(F108:M108)),0)</f>
        <v>0</v>
      </c>
      <c r="R108" s="91">
        <f>IFERROR(STDEV(F108,G108,H108,I108,J108,K108,L108,M108),0)</f>
        <v>0</v>
      </c>
      <c r="S108" s="91">
        <f>Q108+R108</f>
        <v>0</v>
      </c>
      <c r="T108" s="91">
        <f>Q108-R108</f>
        <v>0</v>
      </c>
    </row>
    <row r="109" spans="2:22" s="92" customFormat="1" ht="33.75" customHeight="1" x14ac:dyDescent="0.25">
      <c r="B109" s="83"/>
      <c r="C109" s="84"/>
      <c r="D109" s="83"/>
      <c r="E109" s="83"/>
      <c r="F109" s="86"/>
      <c r="G109" s="85"/>
      <c r="H109" s="105"/>
      <c r="I109" s="85"/>
      <c r="J109" s="87"/>
      <c r="K109" s="87"/>
      <c r="L109" s="61"/>
      <c r="M109" s="87"/>
      <c r="N109" s="88">
        <f>IFERROR(IF(O109&lt;25%,AVERAGE(F109:M109),"SANEAR"),0)</f>
        <v>0</v>
      </c>
      <c r="O109" s="89">
        <f>IFERROR(IF(Q109=0,0,R109/Q109),0)</f>
        <v>0</v>
      </c>
      <c r="P109" s="104"/>
      <c r="Q109" s="91">
        <f>IFERROR(IF(F110&lt;0,0,SUM(F109:M109)/COUNTA(F109:M109)),0)</f>
        <v>0</v>
      </c>
      <c r="R109" s="91">
        <f>IFERROR(STDEV(F109,G109,H109,I109,J109,K109,L109,M109),0)</f>
        <v>0</v>
      </c>
      <c r="S109" s="91">
        <f>Q109+R109</f>
        <v>0</v>
      </c>
      <c r="T109" s="91">
        <f>Q109-R109</f>
        <v>0</v>
      </c>
    </row>
    <row r="110" spans="2:22" s="92" customFormat="1" ht="33.75" customHeight="1" x14ac:dyDescent="0.2">
      <c r="B110" s="83"/>
      <c r="C110" s="84"/>
      <c r="D110" s="83"/>
      <c r="E110" s="83"/>
      <c r="F110" s="86"/>
      <c r="G110" s="85"/>
      <c r="H110" s="86"/>
      <c r="I110" s="85"/>
      <c r="J110" s="60"/>
      <c r="K110" s="60"/>
      <c r="L110" s="60"/>
      <c r="M110" s="87"/>
      <c r="N110" s="88">
        <f>IFERROR(IF(O110&lt;25%,AVERAGE(F110:M110),"SANEAR"),0)</f>
        <v>0</v>
      </c>
      <c r="O110" s="89">
        <f>IFERROR(IF(Q110=0,0,R110/Q110),0)</f>
        <v>0</v>
      </c>
      <c r="P110" s="104"/>
      <c r="Q110" s="91">
        <f>IFERROR(IF(F111&lt;0,0,SUM(F110:M110)/COUNTA(F110:M110)),0)</f>
        <v>0</v>
      </c>
      <c r="R110" s="91">
        <f>IFERROR(STDEV(F110,G110,H110,I110,J110,K110,L110,M110),0)</f>
        <v>0</v>
      </c>
      <c r="S110" s="91">
        <f>Q110+R110</f>
        <v>0</v>
      </c>
      <c r="T110" s="91">
        <f>Q110-R110</f>
        <v>0</v>
      </c>
    </row>
    <row r="111" spans="2:22" s="92" customFormat="1" ht="33.75" customHeight="1" x14ac:dyDescent="0.25">
      <c r="B111" s="83"/>
      <c r="C111" s="84"/>
      <c r="D111" s="83"/>
      <c r="E111" s="83"/>
      <c r="F111" s="86"/>
      <c r="G111" s="85"/>
      <c r="H111" s="86"/>
      <c r="I111" s="85"/>
      <c r="J111" s="61"/>
      <c r="K111" s="61"/>
      <c r="L111" s="67"/>
      <c r="M111" s="87"/>
      <c r="N111" s="88">
        <f>IFERROR(IF(O111&lt;25%,AVERAGE(F111:M111),"SANEAR"),0)</f>
        <v>0</v>
      </c>
      <c r="O111" s="89">
        <f>IFERROR(IF(Q111=0,0,R111/Q111),0)</f>
        <v>0</v>
      </c>
      <c r="P111" s="104"/>
      <c r="Q111" s="91">
        <f>IFERROR(IF(F112&lt;0,0,SUM(F111:M111)/COUNTA(F111:M111)),0)</f>
        <v>0</v>
      </c>
      <c r="R111" s="91">
        <f>IFERROR(STDEV(F111,G111,H111,I111,J111,K111,L111,M111),0)</f>
        <v>0</v>
      </c>
      <c r="S111" s="91">
        <f>Q111+R111</f>
        <v>0</v>
      </c>
      <c r="T111" s="91">
        <f>Q111-R111</f>
        <v>0</v>
      </c>
    </row>
    <row r="112" spans="2:22" s="92" customFormat="1" ht="33.75" customHeight="1" x14ac:dyDescent="0.2">
      <c r="B112" s="83"/>
      <c r="C112" s="84"/>
      <c r="D112" s="83"/>
      <c r="E112" s="83"/>
      <c r="F112" s="86"/>
      <c r="G112" s="85"/>
      <c r="H112" s="86"/>
      <c r="I112" s="85"/>
      <c r="J112" s="60"/>
      <c r="K112" s="60"/>
      <c r="L112" s="71"/>
      <c r="M112" s="87"/>
      <c r="N112" s="88">
        <f>IFERROR(IF(O112&lt;25%,AVERAGE(F112:M112),"SANEAR"),0)</f>
        <v>0</v>
      </c>
      <c r="O112" s="89">
        <f>IFERROR(IF(Q112=0,0,R112/Q112),0)</f>
        <v>0</v>
      </c>
      <c r="P112" s="104"/>
      <c r="Q112" s="91">
        <f>IFERROR(IF(#REF!&lt;0,0,SUM(F112:M112)/COUNTA(F112:M112)),0)</f>
        <v>0</v>
      </c>
      <c r="R112" s="91">
        <f>IFERROR(STDEV(F112,G112,H112,I112,J112,K112,L112,M112),0)</f>
        <v>0</v>
      </c>
      <c r="S112" s="91">
        <f>Q112+R112</f>
        <v>0</v>
      </c>
      <c r="T112" s="91">
        <f>Q112-R112</f>
        <v>0</v>
      </c>
    </row>
    <row r="113" spans="2:22" s="57" customFormat="1" ht="15" x14ac:dyDescent="0.25">
      <c r="B113" s="170" t="s">
        <v>109</v>
      </c>
      <c r="C113" s="171"/>
      <c r="D113" s="171"/>
      <c r="E113" s="172"/>
      <c r="F113" s="55" t="s">
        <v>65</v>
      </c>
      <c r="G113" s="55" t="s">
        <v>66</v>
      </c>
      <c r="H113" s="55" t="s">
        <v>67</v>
      </c>
      <c r="I113" s="55" t="s">
        <v>68</v>
      </c>
      <c r="J113" s="55" t="s">
        <v>69</v>
      </c>
      <c r="K113" s="55" t="s">
        <v>70</v>
      </c>
      <c r="L113" s="55" t="s">
        <v>71</v>
      </c>
      <c r="M113" s="55" t="s">
        <v>72</v>
      </c>
      <c r="N113" s="56"/>
      <c r="O113" s="173"/>
      <c r="P113" s="173"/>
      <c r="Q113" s="173"/>
      <c r="R113" s="173"/>
    </row>
    <row r="114" spans="2:22" s="62" customFormat="1" x14ac:dyDescent="0.2">
      <c r="B114" s="174"/>
      <c r="C114" s="177"/>
      <c r="D114" s="178" t="s">
        <v>75</v>
      </c>
      <c r="E114" s="178"/>
      <c r="F114" s="69"/>
      <c r="G114" s="69"/>
      <c r="H114" s="97"/>
      <c r="I114" s="69"/>
      <c r="J114" s="60"/>
      <c r="K114" s="60"/>
      <c r="L114" s="61"/>
      <c r="M114" s="61"/>
      <c r="N114" s="54"/>
      <c r="O114" s="98"/>
      <c r="P114" s="98"/>
    </row>
    <row r="115" spans="2:22" s="62" customFormat="1" x14ac:dyDescent="0.2">
      <c r="B115" s="175"/>
      <c r="C115" s="177"/>
      <c r="D115" s="178" t="s">
        <v>76</v>
      </c>
      <c r="E115" s="178" t="s">
        <v>76</v>
      </c>
      <c r="F115" s="69"/>
      <c r="G115" s="69"/>
      <c r="H115" s="69"/>
      <c r="I115" s="69"/>
      <c r="J115" s="61"/>
      <c r="K115" s="61"/>
      <c r="L115" s="60"/>
      <c r="M115" s="61"/>
      <c r="O115" s="98"/>
      <c r="P115" s="98"/>
    </row>
    <row r="116" spans="2:22" x14ac:dyDescent="0.2">
      <c r="B116" s="175"/>
      <c r="C116" s="177"/>
      <c r="D116" s="178" t="s">
        <v>77</v>
      </c>
      <c r="E116" s="178"/>
      <c r="F116" s="65"/>
      <c r="G116" s="66"/>
      <c r="H116" s="65"/>
      <c r="I116" s="65"/>
      <c r="J116" s="60"/>
      <c r="K116" s="60"/>
      <c r="L116" s="67"/>
      <c r="M116" s="61"/>
      <c r="O116" s="62"/>
      <c r="P116" s="62"/>
    </row>
    <row r="117" spans="2:22" x14ac:dyDescent="0.2">
      <c r="B117" s="175"/>
      <c r="C117" s="177"/>
      <c r="D117" s="179" t="s">
        <v>78</v>
      </c>
      <c r="E117" s="179" t="s">
        <v>78</v>
      </c>
      <c r="F117" s="69"/>
      <c r="G117" s="69"/>
      <c r="H117" s="69"/>
      <c r="I117" s="69"/>
      <c r="J117" s="70"/>
      <c r="K117" s="70"/>
      <c r="L117" s="71"/>
      <c r="M117" s="61"/>
      <c r="O117" s="99"/>
      <c r="P117" s="98"/>
    </row>
    <row r="118" spans="2:22" x14ac:dyDescent="0.2">
      <c r="B118" s="175"/>
      <c r="C118" s="177"/>
      <c r="D118" s="179" t="s">
        <v>79</v>
      </c>
      <c r="E118" s="179" t="s">
        <v>79</v>
      </c>
      <c r="F118" s="100"/>
      <c r="G118" s="100"/>
      <c r="H118" s="100"/>
      <c r="I118" s="100"/>
      <c r="J118" s="75"/>
      <c r="K118" s="75"/>
      <c r="L118" s="75"/>
      <c r="M118" s="61"/>
      <c r="O118" s="101"/>
      <c r="P118" s="101"/>
    </row>
    <row r="119" spans="2:22" x14ac:dyDescent="0.2">
      <c r="B119" s="175"/>
      <c r="C119" s="177"/>
      <c r="D119" s="179" t="s">
        <v>80</v>
      </c>
      <c r="E119" s="179" t="s">
        <v>81</v>
      </c>
      <c r="F119" s="100"/>
      <c r="G119" s="102"/>
      <c r="H119" s="100"/>
      <c r="I119" s="102"/>
      <c r="J119" s="75"/>
      <c r="K119" s="75"/>
      <c r="L119" s="75"/>
      <c r="M119" s="61"/>
      <c r="O119" s="98"/>
      <c r="P119" s="98"/>
    </row>
    <row r="120" spans="2:22" x14ac:dyDescent="0.2">
      <c r="B120" s="176"/>
      <c r="C120" s="177"/>
      <c r="D120" s="179" t="s">
        <v>82</v>
      </c>
      <c r="E120" s="179" t="s">
        <v>81</v>
      </c>
      <c r="F120" s="63">
        <f t="shared" ref="F120:M120" si="1">IF(F119-F118&lt;0,"-",F119-F118)</f>
        <v>0</v>
      </c>
      <c r="G120" s="63">
        <f t="shared" si="1"/>
        <v>0</v>
      </c>
      <c r="H120" s="63">
        <f t="shared" si="1"/>
        <v>0</v>
      </c>
      <c r="I120" s="63">
        <f t="shared" si="1"/>
        <v>0</v>
      </c>
      <c r="J120" s="60">
        <f t="shared" si="1"/>
        <v>0</v>
      </c>
      <c r="K120" s="60">
        <f t="shared" si="1"/>
        <v>0</v>
      </c>
      <c r="L120" s="60">
        <f t="shared" si="1"/>
        <v>0</v>
      </c>
      <c r="M120" s="60">
        <f t="shared" si="1"/>
        <v>0</v>
      </c>
      <c r="O120" s="103"/>
      <c r="P120" s="103"/>
    </row>
    <row r="121" spans="2:22" s="73" customFormat="1" ht="30" x14ac:dyDescent="0.25">
      <c r="B121" s="76" t="s">
        <v>83</v>
      </c>
      <c r="C121" s="76" t="s">
        <v>84</v>
      </c>
      <c r="D121" s="76" t="s">
        <v>85</v>
      </c>
      <c r="E121" s="76" t="s">
        <v>86</v>
      </c>
      <c r="F121" s="76" t="s">
        <v>87</v>
      </c>
      <c r="G121" s="76" t="s">
        <v>87</v>
      </c>
      <c r="H121" s="76" t="s">
        <v>87</v>
      </c>
      <c r="I121" s="76" t="s">
        <v>87</v>
      </c>
      <c r="J121" s="76" t="s">
        <v>87</v>
      </c>
      <c r="K121" s="76" t="s">
        <v>87</v>
      </c>
      <c r="L121" s="76" t="s">
        <v>87</v>
      </c>
      <c r="M121" s="76" t="s">
        <v>87</v>
      </c>
      <c r="N121" s="78" t="s">
        <v>88</v>
      </c>
      <c r="O121" s="79" t="s">
        <v>89</v>
      </c>
      <c r="P121" s="79" t="s">
        <v>90</v>
      </c>
      <c r="Q121" s="80" t="s">
        <v>91</v>
      </c>
      <c r="R121" s="80" t="s">
        <v>92</v>
      </c>
      <c r="S121" s="80" t="s">
        <v>93</v>
      </c>
      <c r="T121" s="81" t="s">
        <v>94</v>
      </c>
      <c r="U121" s="82"/>
      <c r="V121" s="82"/>
    </row>
    <row r="122" spans="2:22" s="92" customFormat="1" ht="33.75" customHeight="1" x14ac:dyDescent="0.25">
      <c r="B122" s="83"/>
      <c r="C122" s="84"/>
      <c r="D122" s="83"/>
      <c r="E122" s="83"/>
      <c r="F122" s="86"/>
      <c r="G122" s="86"/>
      <c r="H122" s="86"/>
      <c r="I122" s="85"/>
      <c r="J122" s="87"/>
      <c r="K122" s="87"/>
      <c r="L122" s="87"/>
      <c r="M122" s="61"/>
      <c r="N122" s="88">
        <f>IFERROR(IF(O122&lt;25%,AVERAGE(F122:M122),"SANEAR"),0)</f>
        <v>0</v>
      </c>
      <c r="O122" s="89">
        <f>IFERROR(IF(Q122=0,0,R122/Q122),0)</f>
        <v>0</v>
      </c>
      <c r="P122" s="104"/>
      <c r="Q122" s="91">
        <f>IFERROR(IF(F122&lt;0,0,SUM(F122:M122)/COUNTA(F122:M122)),0)</f>
        <v>0</v>
      </c>
      <c r="R122" s="91">
        <f>IFERROR(STDEV(F122,G122,H122,I122,J122,K122,L122,M122),0)</f>
        <v>0</v>
      </c>
      <c r="S122" s="91">
        <f>Q122+R122</f>
        <v>0</v>
      </c>
      <c r="T122" s="91">
        <f>Q122-R122</f>
        <v>0</v>
      </c>
    </row>
    <row r="123" spans="2:22" s="92" customFormat="1" ht="33.75" customHeight="1" x14ac:dyDescent="0.25">
      <c r="B123" s="83"/>
      <c r="C123" s="84"/>
      <c r="D123" s="83"/>
      <c r="E123" s="83"/>
      <c r="F123" s="86"/>
      <c r="G123" s="85"/>
      <c r="H123" s="105"/>
      <c r="I123" s="85"/>
      <c r="J123" s="87"/>
      <c r="K123" s="87"/>
      <c r="L123" s="61"/>
      <c r="M123" s="87"/>
      <c r="N123" s="88">
        <f>IFERROR(IF(O123&lt;25%,AVERAGE(F123:M123),"SANEAR"),0)</f>
        <v>0</v>
      </c>
      <c r="O123" s="89">
        <f>IFERROR(IF(Q123=0,0,R123/Q123),0)</f>
        <v>0</v>
      </c>
      <c r="P123" s="104"/>
      <c r="Q123" s="91">
        <f>IFERROR(IF(F124&lt;0,0,SUM(F123:M123)/COUNTA(F123:M123)),0)</f>
        <v>0</v>
      </c>
      <c r="R123" s="91">
        <f>IFERROR(STDEV(F123,G123,H123,I123,J123,K123,L123,M123),0)</f>
        <v>0</v>
      </c>
      <c r="S123" s="91">
        <f>Q123+R123</f>
        <v>0</v>
      </c>
      <c r="T123" s="91">
        <f>Q123-R123</f>
        <v>0</v>
      </c>
    </row>
    <row r="124" spans="2:22" s="92" customFormat="1" ht="33.75" customHeight="1" x14ac:dyDescent="0.2">
      <c r="B124" s="83"/>
      <c r="C124" s="84"/>
      <c r="D124" s="83"/>
      <c r="E124" s="83"/>
      <c r="F124" s="86"/>
      <c r="G124" s="85"/>
      <c r="H124" s="86"/>
      <c r="I124" s="85"/>
      <c r="J124" s="60"/>
      <c r="K124" s="60"/>
      <c r="L124" s="60"/>
      <c r="M124" s="87"/>
      <c r="N124" s="88">
        <f>IFERROR(IF(O124&lt;25%,AVERAGE(F124:M124),"SANEAR"),0)</f>
        <v>0</v>
      </c>
      <c r="O124" s="89">
        <f>IFERROR(IF(Q124=0,0,R124/Q124),0)</f>
        <v>0</v>
      </c>
      <c r="P124" s="104"/>
      <c r="Q124" s="91">
        <f>IFERROR(IF(F125&lt;0,0,SUM(F124:M124)/COUNTA(F124:M124)),0)</f>
        <v>0</v>
      </c>
      <c r="R124" s="91">
        <f>IFERROR(STDEV(F124,G124,H124,I124,J124,K124,L124,M124),0)</f>
        <v>0</v>
      </c>
      <c r="S124" s="91">
        <f>Q124+R124</f>
        <v>0</v>
      </c>
      <c r="T124" s="91">
        <f>Q124-R124</f>
        <v>0</v>
      </c>
    </row>
    <row r="125" spans="2:22" s="92" customFormat="1" ht="33.75" customHeight="1" x14ac:dyDescent="0.25">
      <c r="B125" s="83"/>
      <c r="C125" s="84"/>
      <c r="D125" s="83"/>
      <c r="E125" s="83"/>
      <c r="F125" s="86"/>
      <c r="G125" s="85"/>
      <c r="H125" s="86"/>
      <c r="I125" s="85"/>
      <c r="J125" s="61"/>
      <c r="K125" s="61"/>
      <c r="L125" s="67"/>
      <c r="M125" s="87"/>
      <c r="N125" s="88">
        <f>IFERROR(IF(O125&lt;25%,AVERAGE(F125:M125),"SANEAR"),0)</f>
        <v>0</v>
      </c>
      <c r="O125" s="89">
        <f>IFERROR(IF(Q125=0,0,R125/Q125),0)</f>
        <v>0</v>
      </c>
      <c r="P125" s="104"/>
      <c r="Q125" s="91">
        <f>IFERROR(IF(F126&lt;0,0,SUM(F125:M125)/COUNTA(F125:M125)),0)</f>
        <v>0</v>
      </c>
      <c r="R125" s="91">
        <f>IFERROR(STDEV(F125,G125,H125,I125,J125,K125,L125,M125),0)</f>
        <v>0</v>
      </c>
      <c r="S125" s="91">
        <f>Q125+R125</f>
        <v>0</v>
      </c>
      <c r="T125" s="91">
        <f>Q125-R125</f>
        <v>0</v>
      </c>
    </row>
    <row r="126" spans="2:22" s="92" customFormat="1" ht="33.75" customHeight="1" x14ac:dyDescent="0.2">
      <c r="B126" s="83"/>
      <c r="C126" s="84"/>
      <c r="D126" s="83"/>
      <c r="E126" s="83"/>
      <c r="F126" s="86"/>
      <c r="G126" s="85"/>
      <c r="H126" s="86"/>
      <c r="I126" s="85"/>
      <c r="J126" s="60"/>
      <c r="K126" s="60"/>
      <c r="L126" s="71"/>
      <c r="M126" s="87"/>
      <c r="N126" s="88">
        <f>IFERROR(IF(O126&lt;25%,AVERAGE(F126:M126),"SANEAR"),0)</f>
        <v>0</v>
      </c>
      <c r="O126" s="89">
        <f>IFERROR(IF(Q126=0,0,R126/Q126),0)</f>
        <v>0</v>
      </c>
      <c r="P126" s="104"/>
      <c r="Q126" s="91">
        <f>IFERROR(IF(#REF!&lt;0,0,SUM(F126:M126)/COUNTA(F126:M126)),0)</f>
        <v>0</v>
      </c>
      <c r="R126" s="91">
        <f>IFERROR(STDEV(F126,G126,H126,I126,J126,K126,L126,M126),0)</f>
        <v>0</v>
      </c>
      <c r="S126" s="91">
        <f>Q126+R126</f>
        <v>0</v>
      </c>
      <c r="T126" s="91">
        <f>Q126-R126</f>
        <v>0</v>
      </c>
    </row>
    <row r="127" spans="2:22" s="57" customFormat="1" ht="15" x14ac:dyDescent="0.25">
      <c r="B127" s="170" t="s">
        <v>110</v>
      </c>
      <c r="C127" s="171"/>
      <c r="D127" s="171"/>
      <c r="E127" s="172"/>
      <c r="F127" s="55" t="s">
        <v>65</v>
      </c>
      <c r="G127" s="55" t="s">
        <v>66</v>
      </c>
      <c r="H127" s="55" t="s">
        <v>67</v>
      </c>
      <c r="I127" s="55" t="s">
        <v>68</v>
      </c>
      <c r="J127" s="55" t="s">
        <v>69</v>
      </c>
      <c r="K127" s="55" t="s">
        <v>70</v>
      </c>
      <c r="L127" s="55" t="s">
        <v>71</v>
      </c>
      <c r="M127" s="55" t="s">
        <v>72</v>
      </c>
      <c r="N127" s="56"/>
      <c r="O127" s="173"/>
      <c r="P127" s="173"/>
      <c r="Q127" s="173"/>
      <c r="R127" s="173"/>
    </row>
    <row r="128" spans="2:22" s="62" customFormat="1" x14ac:dyDescent="0.2">
      <c r="B128" s="174"/>
      <c r="C128" s="177"/>
      <c r="D128" s="178" t="s">
        <v>75</v>
      </c>
      <c r="E128" s="178"/>
      <c r="F128" s="69"/>
      <c r="G128" s="69"/>
      <c r="H128" s="97"/>
      <c r="I128" s="69"/>
      <c r="J128" s="60"/>
      <c r="K128" s="60"/>
      <c r="L128" s="61"/>
      <c r="M128" s="61"/>
      <c r="N128" s="54"/>
      <c r="O128" s="98"/>
      <c r="P128" s="98"/>
    </row>
    <row r="129" spans="2:22" s="62" customFormat="1" x14ac:dyDescent="0.2">
      <c r="B129" s="175"/>
      <c r="C129" s="177"/>
      <c r="D129" s="178" t="s">
        <v>76</v>
      </c>
      <c r="E129" s="178" t="s">
        <v>76</v>
      </c>
      <c r="F129" s="69"/>
      <c r="G129" s="69"/>
      <c r="H129" s="69"/>
      <c r="I129" s="69"/>
      <c r="J129" s="61"/>
      <c r="K129" s="61"/>
      <c r="L129" s="60"/>
      <c r="M129" s="61"/>
      <c r="O129" s="98"/>
      <c r="P129" s="98"/>
    </row>
    <row r="130" spans="2:22" x14ac:dyDescent="0.2">
      <c r="B130" s="175"/>
      <c r="C130" s="177"/>
      <c r="D130" s="178" t="s">
        <v>77</v>
      </c>
      <c r="E130" s="178"/>
      <c r="F130" s="65"/>
      <c r="G130" s="66"/>
      <c r="H130" s="65"/>
      <c r="I130" s="65"/>
      <c r="J130" s="60"/>
      <c r="K130" s="60"/>
      <c r="L130" s="67"/>
      <c r="M130" s="61"/>
      <c r="O130" s="62"/>
      <c r="P130" s="62"/>
    </row>
    <row r="131" spans="2:22" x14ac:dyDescent="0.2">
      <c r="B131" s="175"/>
      <c r="C131" s="177"/>
      <c r="D131" s="179" t="s">
        <v>78</v>
      </c>
      <c r="E131" s="179" t="s">
        <v>78</v>
      </c>
      <c r="F131" s="69"/>
      <c r="G131" s="69"/>
      <c r="H131" s="69"/>
      <c r="I131" s="69"/>
      <c r="J131" s="70"/>
      <c r="K131" s="70"/>
      <c r="L131" s="71"/>
      <c r="M131" s="61"/>
      <c r="O131" s="99"/>
      <c r="P131" s="98"/>
    </row>
    <row r="132" spans="2:22" x14ac:dyDescent="0.2">
      <c r="B132" s="175"/>
      <c r="C132" s="177"/>
      <c r="D132" s="179" t="s">
        <v>79</v>
      </c>
      <c r="E132" s="179" t="s">
        <v>79</v>
      </c>
      <c r="F132" s="100"/>
      <c r="G132" s="100"/>
      <c r="H132" s="100"/>
      <c r="I132" s="100"/>
      <c r="J132" s="75"/>
      <c r="K132" s="75"/>
      <c r="L132" s="75"/>
      <c r="M132" s="61"/>
      <c r="O132" s="101"/>
      <c r="P132" s="101"/>
    </row>
    <row r="133" spans="2:22" x14ac:dyDescent="0.2">
      <c r="B133" s="175"/>
      <c r="C133" s="177"/>
      <c r="D133" s="179" t="s">
        <v>80</v>
      </c>
      <c r="E133" s="179" t="s">
        <v>81</v>
      </c>
      <c r="F133" s="100"/>
      <c r="G133" s="102"/>
      <c r="H133" s="100"/>
      <c r="I133" s="102"/>
      <c r="J133" s="75"/>
      <c r="K133" s="75"/>
      <c r="L133" s="75"/>
      <c r="M133" s="61"/>
      <c r="O133" s="98"/>
      <c r="P133" s="98"/>
    </row>
    <row r="134" spans="2:22" x14ac:dyDescent="0.2">
      <c r="B134" s="176"/>
      <c r="C134" s="177"/>
      <c r="D134" s="179" t="s">
        <v>82</v>
      </c>
      <c r="E134" s="179" t="s">
        <v>81</v>
      </c>
      <c r="F134" s="63">
        <f t="shared" ref="F134:M134" si="2">IF(F133-F132&lt;0,"-",F133-F132)</f>
        <v>0</v>
      </c>
      <c r="G134" s="63">
        <f t="shared" si="2"/>
        <v>0</v>
      </c>
      <c r="H134" s="63">
        <f t="shared" si="2"/>
        <v>0</v>
      </c>
      <c r="I134" s="63">
        <f t="shared" si="2"/>
        <v>0</v>
      </c>
      <c r="J134" s="60">
        <f t="shared" si="2"/>
        <v>0</v>
      </c>
      <c r="K134" s="60">
        <f t="shared" si="2"/>
        <v>0</v>
      </c>
      <c r="L134" s="60">
        <f t="shared" si="2"/>
        <v>0</v>
      </c>
      <c r="M134" s="60">
        <f t="shared" si="2"/>
        <v>0</v>
      </c>
      <c r="O134" s="103"/>
      <c r="P134" s="103"/>
    </row>
    <row r="135" spans="2:22" s="73" customFormat="1" ht="30" x14ac:dyDescent="0.25">
      <c r="B135" s="76" t="s">
        <v>83</v>
      </c>
      <c r="C135" s="76" t="s">
        <v>84</v>
      </c>
      <c r="D135" s="76" t="s">
        <v>85</v>
      </c>
      <c r="E135" s="76" t="s">
        <v>86</v>
      </c>
      <c r="F135" s="76" t="s">
        <v>87</v>
      </c>
      <c r="G135" s="76" t="s">
        <v>87</v>
      </c>
      <c r="H135" s="76" t="s">
        <v>87</v>
      </c>
      <c r="I135" s="76" t="s">
        <v>87</v>
      </c>
      <c r="J135" s="76" t="s">
        <v>87</v>
      </c>
      <c r="K135" s="76" t="s">
        <v>87</v>
      </c>
      <c r="L135" s="76" t="s">
        <v>87</v>
      </c>
      <c r="M135" s="76" t="s">
        <v>87</v>
      </c>
      <c r="N135" s="78" t="s">
        <v>88</v>
      </c>
      <c r="O135" s="79" t="s">
        <v>89</v>
      </c>
      <c r="P135" s="79" t="s">
        <v>90</v>
      </c>
      <c r="Q135" s="80" t="s">
        <v>91</v>
      </c>
      <c r="R135" s="80" t="s">
        <v>92</v>
      </c>
      <c r="S135" s="80" t="s">
        <v>93</v>
      </c>
      <c r="T135" s="81" t="s">
        <v>94</v>
      </c>
      <c r="U135" s="82"/>
      <c r="V135" s="82"/>
    </row>
    <row r="136" spans="2:22" s="92" customFormat="1" ht="33.75" customHeight="1" x14ac:dyDescent="0.25">
      <c r="B136" s="83"/>
      <c r="C136" s="84"/>
      <c r="D136" s="83"/>
      <c r="E136" s="83"/>
      <c r="F136" s="86"/>
      <c r="G136" s="86"/>
      <c r="H136" s="86"/>
      <c r="I136" s="85"/>
      <c r="J136" s="87"/>
      <c r="K136" s="87"/>
      <c r="L136" s="87"/>
      <c r="M136" s="61"/>
      <c r="N136" s="88">
        <f>IFERROR(IF(O136&lt;25%,AVERAGE(F136:M136),"SANEAR"),0)</f>
        <v>0</v>
      </c>
      <c r="O136" s="89">
        <f>IFERROR(IF(Q136=0,0,R136/Q136),0)</f>
        <v>0</v>
      </c>
      <c r="P136" s="104"/>
      <c r="Q136" s="91">
        <f>IFERROR(IF(F136&lt;0,0,SUM(F136:M136)/COUNTA(F136:M136)),0)</f>
        <v>0</v>
      </c>
      <c r="R136" s="91">
        <f>IFERROR(STDEV(F136,G136,H136,I136,J136,K136,L136,M136),0)</f>
        <v>0</v>
      </c>
      <c r="S136" s="91">
        <f>Q136+R136</f>
        <v>0</v>
      </c>
      <c r="T136" s="91">
        <f>Q136-R136</f>
        <v>0</v>
      </c>
    </row>
    <row r="137" spans="2:22" s="92" customFormat="1" ht="33.75" customHeight="1" x14ac:dyDescent="0.25">
      <c r="B137" s="83"/>
      <c r="C137" s="84"/>
      <c r="D137" s="83"/>
      <c r="E137" s="83"/>
      <c r="F137" s="86"/>
      <c r="G137" s="85"/>
      <c r="H137" s="105"/>
      <c r="I137" s="85"/>
      <c r="J137" s="87"/>
      <c r="K137" s="87"/>
      <c r="L137" s="61"/>
      <c r="M137" s="87"/>
      <c r="N137" s="88">
        <f>IFERROR(IF(O137&lt;25%,AVERAGE(F137:M137),"SANEAR"),0)</f>
        <v>0</v>
      </c>
      <c r="O137" s="89">
        <f>IFERROR(IF(Q137=0,0,R137/Q137),0)</f>
        <v>0</v>
      </c>
      <c r="P137" s="104"/>
      <c r="Q137" s="91">
        <f>IFERROR(IF(F138&lt;0,0,SUM(F137:M137)/COUNTA(F137:M137)),0)</f>
        <v>0</v>
      </c>
      <c r="R137" s="91">
        <f>IFERROR(STDEV(F137,G137,H137,I137,J137,K137,L137,M137),0)</f>
        <v>0</v>
      </c>
      <c r="S137" s="91">
        <f>Q137+R137</f>
        <v>0</v>
      </c>
      <c r="T137" s="91">
        <f>Q137-R137</f>
        <v>0</v>
      </c>
    </row>
    <row r="138" spans="2:22" s="92" customFormat="1" ht="33.75" customHeight="1" x14ac:dyDescent="0.2">
      <c r="B138" s="83"/>
      <c r="C138" s="84"/>
      <c r="D138" s="83"/>
      <c r="E138" s="83"/>
      <c r="F138" s="86"/>
      <c r="G138" s="85"/>
      <c r="H138" s="86"/>
      <c r="I138" s="85"/>
      <c r="J138" s="60"/>
      <c r="K138" s="60"/>
      <c r="L138" s="60"/>
      <c r="M138" s="87"/>
      <c r="N138" s="88">
        <f>IFERROR(IF(O138&lt;25%,AVERAGE(F138:M138),"SANEAR"),0)</f>
        <v>0</v>
      </c>
      <c r="O138" s="89">
        <f>IFERROR(IF(Q138=0,0,R138/Q138),0)</f>
        <v>0</v>
      </c>
      <c r="P138" s="104"/>
      <c r="Q138" s="91">
        <f>IFERROR(IF(F139&lt;0,0,SUM(F138:M138)/COUNTA(F138:M138)),0)</f>
        <v>0</v>
      </c>
      <c r="R138" s="91">
        <f>IFERROR(STDEV(F138,G138,H138,I138,J138,K138,L138,M138),0)</f>
        <v>0</v>
      </c>
      <c r="S138" s="91">
        <f>Q138+R138</f>
        <v>0</v>
      </c>
      <c r="T138" s="91">
        <f>Q138-R138</f>
        <v>0</v>
      </c>
    </row>
    <row r="139" spans="2:22" s="92" customFormat="1" ht="33.75" customHeight="1" x14ac:dyDescent="0.25">
      <c r="B139" s="83"/>
      <c r="C139" s="84"/>
      <c r="D139" s="83"/>
      <c r="E139" s="83"/>
      <c r="F139" s="86"/>
      <c r="G139" s="85"/>
      <c r="H139" s="86"/>
      <c r="I139" s="85"/>
      <c r="J139" s="61"/>
      <c r="K139" s="61"/>
      <c r="L139" s="67"/>
      <c r="M139" s="87"/>
      <c r="N139" s="88">
        <f>IFERROR(IF(O139&lt;25%,AVERAGE(F139:M139),"SANEAR"),0)</f>
        <v>0</v>
      </c>
      <c r="O139" s="89">
        <f>IFERROR(IF(Q139=0,0,R139/Q139),0)</f>
        <v>0</v>
      </c>
      <c r="P139" s="104"/>
      <c r="Q139" s="91">
        <f>IFERROR(IF(F140&lt;0,0,SUM(F139:M139)/COUNTA(F139:M139)),0)</f>
        <v>0</v>
      </c>
      <c r="R139" s="91">
        <f>IFERROR(STDEV(F139,G139,H139,I139,J139,K139,L139,M139),0)</f>
        <v>0</v>
      </c>
      <c r="S139" s="91">
        <f>Q139+R139</f>
        <v>0</v>
      </c>
      <c r="T139" s="91">
        <f>Q139-R139</f>
        <v>0</v>
      </c>
    </row>
    <row r="140" spans="2:22" s="92" customFormat="1" ht="33.75" customHeight="1" x14ac:dyDescent="0.2">
      <c r="B140" s="83"/>
      <c r="C140" s="84"/>
      <c r="D140" s="83"/>
      <c r="E140" s="83"/>
      <c r="F140" s="86"/>
      <c r="G140" s="85"/>
      <c r="H140" s="86"/>
      <c r="I140" s="85"/>
      <c r="J140" s="60"/>
      <c r="K140" s="60"/>
      <c r="L140" s="71"/>
      <c r="M140" s="87"/>
      <c r="N140" s="88">
        <f>IFERROR(IF(O140&lt;25%,AVERAGE(F140:M140),"SANEAR"),0)</f>
        <v>0</v>
      </c>
      <c r="O140" s="89">
        <f>IFERROR(IF(Q140=0,0,R140/Q140),0)</f>
        <v>0</v>
      </c>
      <c r="P140" s="104"/>
      <c r="Q140" s="91">
        <f>IFERROR(IF(#REF!&lt;0,0,SUM(F140:M140)/COUNTA(F140:M140)),0)</f>
        <v>0</v>
      </c>
      <c r="R140" s="91">
        <f>IFERROR(STDEV(F140,G140,H140,I140,J140,K140,L140,M140),0)</f>
        <v>0</v>
      </c>
      <c r="S140" s="91">
        <f>Q140+R140</f>
        <v>0</v>
      </c>
      <c r="T140" s="91">
        <f>Q140-R140</f>
        <v>0</v>
      </c>
    </row>
  </sheetData>
  <mergeCells count="109">
    <mergeCell ref="D132:E132"/>
    <mergeCell ref="D133:E133"/>
    <mergeCell ref="D134:E134"/>
    <mergeCell ref="D118:E118"/>
    <mergeCell ref="D119:E119"/>
    <mergeCell ref="D120:E120"/>
    <mergeCell ref="B127:E127"/>
    <mergeCell ref="O127:R127"/>
    <mergeCell ref="B128:B134"/>
    <mergeCell ref="C128:C134"/>
    <mergeCell ref="D128:E128"/>
    <mergeCell ref="D129:E129"/>
    <mergeCell ref="D130:E130"/>
    <mergeCell ref="B113:E113"/>
    <mergeCell ref="O113:R113"/>
    <mergeCell ref="B114:B120"/>
    <mergeCell ref="C114:C120"/>
    <mergeCell ref="D114:E114"/>
    <mergeCell ref="D115:E115"/>
    <mergeCell ref="D116:E116"/>
    <mergeCell ref="D117:E117"/>
    <mergeCell ref="D131:E131"/>
    <mergeCell ref="B99:E99"/>
    <mergeCell ref="O99:R99"/>
    <mergeCell ref="B100:B106"/>
    <mergeCell ref="C100:C106"/>
    <mergeCell ref="D100:E100"/>
    <mergeCell ref="D101:E101"/>
    <mergeCell ref="D102:E102"/>
    <mergeCell ref="D103:E103"/>
    <mergeCell ref="D104:E104"/>
    <mergeCell ref="D105:E105"/>
    <mergeCell ref="D106:E106"/>
    <mergeCell ref="B85:E85"/>
    <mergeCell ref="O85:R85"/>
    <mergeCell ref="B86:B92"/>
    <mergeCell ref="C86:C92"/>
    <mergeCell ref="D86:E86"/>
    <mergeCell ref="D87:E87"/>
    <mergeCell ref="D88:E88"/>
    <mergeCell ref="D89:E89"/>
    <mergeCell ref="D90:E90"/>
    <mergeCell ref="D91:E91"/>
    <mergeCell ref="D92:E92"/>
    <mergeCell ref="B72:B78"/>
    <mergeCell ref="C72:C78"/>
    <mergeCell ref="D72:E72"/>
    <mergeCell ref="D73:E73"/>
    <mergeCell ref="D74:E74"/>
    <mergeCell ref="D75:E75"/>
    <mergeCell ref="D76:E76"/>
    <mergeCell ref="D77:E77"/>
    <mergeCell ref="D78:E78"/>
    <mergeCell ref="D62:E62"/>
    <mergeCell ref="D63:E63"/>
    <mergeCell ref="D64:E64"/>
    <mergeCell ref="B71:E71"/>
    <mergeCell ref="O71:R71"/>
    <mergeCell ref="D48:E48"/>
    <mergeCell ref="D49:E49"/>
    <mergeCell ref="D50:E50"/>
    <mergeCell ref="B57:E57"/>
    <mergeCell ref="O57:R57"/>
    <mergeCell ref="B58:B64"/>
    <mergeCell ref="C58:C64"/>
    <mergeCell ref="D58:E58"/>
    <mergeCell ref="D59:E59"/>
    <mergeCell ref="D60:E60"/>
    <mergeCell ref="B43:E43"/>
    <mergeCell ref="O43:R43"/>
    <mergeCell ref="B44:B50"/>
    <mergeCell ref="C44:C50"/>
    <mergeCell ref="D44:E44"/>
    <mergeCell ref="D45:E45"/>
    <mergeCell ref="D46:E46"/>
    <mergeCell ref="D47:E47"/>
    <mergeCell ref="D61:E61"/>
    <mergeCell ref="B29:E29"/>
    <mergeCell ref="B30:B36"/>
    <mergeCell ref="C30:C36"/>
    <mergeCell ref="D30:E30"/>
    <mergeCell ref="D31:E31"/>
    <mergeCell ref="D32:E32"/>
    <mergeCell ref="D33:E33"/>
    <mergeCell ref="D34:E34"/>
    <mergeCell ref="D35:E35"/>
    <mergeCell ref="D36:E36"/>
    <mergeCell ref="B15:E15"/>
    <mergeCell ref="B16:B22"/>
    <mergeCell ref="C16:C22"/>
    <mergeCell ref="D16:E16"/>
    <mergeCell ref="D17:E17"/>
    <mergeCell ref="D18:E18"/>
    <mergeCell ref="D19:E19"/>
    <mergeCell ref="D20:E20"/>
    <mergeCell ref="D21:E21"/>
    <mergeCell ref="D22:E22"/>
    <mergeCell ref="P1:T1"/>
    <mergeCell ref="B2:E2"/>
    <mergeCell ref="O2:R2"/>
    <mergeCell ref="B3:B9"/>
    <mergeCell ref="C3:C9"/>
    <mergeCell ref="D3:E3"/>
    <mergeCell ref="D4:E4"/>
    <mergeCell ref="D5:E5"/>
    <mergeCell ref="D6:E6"/>
    <mergeCell ref="D7:E7"/>
    <mergeCell ref="D8:E8"/>
    <mergeCell ref="D9:E9"/>
  </mergeCells>
  <pageMargins left="0.51181102362204722" right="0.31496062992125984" top="0.39370078740157483" bottom="0.39370078740157483" header="0.31496062992125984" footer="0.31496062992125984"/>
  <pageSetup paperSize="9" scale="42" orientation="landscape" r:id="rId1"/>
  <headerFooter>
    <oddFooter>Página &amp;P de &amp;N</oddFooter>
  </headerFooter>
  <rowBreaks count="3" manualBreakCount="3">
    <brk id="42" max="17" man="1"/>
    <brk id="84" max="17" man="1"/>
    <brk id="126" max="14" man="1"/>
  </rowBreaks>
  <colBreaks count="1" manualBreakCount="1">
    <brk id="20" max="70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zoomScale="130" zoomScaleNormal="100" zoomScaleSheetLayoutView="130" workbookViewId="0">
      <selection activeCell="C8" sqref="C8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108"/>
      <c r="C1" s="109"/>
      <c r="D1" s="109"/>
      <c r="E1" s="109"/>
      <c r="F1" s="110"/>
    </row>
    <row r="2" spans="2:14" ht="15" customHeight="1" x14ac:dyDescent="0.25">
      <c r="B2" s="182" t="s">
        <v>111</v>
      </c>
      <c r="C2" s="183"/>
      <c r="D2" s="183"/>
      <c r="E2" s="183"/>
      <c r="F2" s="184"/>
      <c r="N2" s="17"/>
    </row>
    <row r="3" spans="2:14" ht="18.75" x14ac:dyDescent="0.25">
      <c r="B3" s="111"/>
      <c r="F3" s="112"/>
      <c r="N3" s="17"/>
    </row>
    <row r="4" spans="2:14" ht="22.5" customHeight="1" x14ac:dyDescent="0.25">
      <c r="B4" s="113" t="s">
        <v>112</v>
      </c>
      <c r="C4" s="185" t="s">
        <v>113</v>
      </c>
      <c r="D4" s="185"/>
      <c r="E4" s="185"/>
      <c r="F4" s="186"/>
      <c r="N4" s="17"/>
    </row>
    <row r="5" spans="2:14" x14ac:dyDescent="0.25">
      <c r="B5" s="113" t="s">
        <v>114</v>
      </c>
      <c r="C5" s="185" t="s">
        <v>115</v>
      </c>
      <c r="D5" s="185"/>
      <c r="E5" s="185"/>
      <c r="F5" s="186"/>
    </row>
    <row r="6" spans="2:14" x14ac:dyDescent="0.25">
      <c r="B6" s="113" t="s">
        <v>116</v>
      </c>
      <c r="C6" s="185" t="s">
        <v>117</v>
      </c>
      <c r="D6" s="185"/>
      <c r="E6" s="185"/>
      <c r="F6" s="186"/>
      <c r="N6" s="17"/>
    </row>
    <row r="7" spans="2:14" x14ac:dyDescent="0.25">
      <c r="B7" s="114"/>
      <c r="F7" s="112"/>
      <c r="H7" s="115"/>
      <c r="K7" s="116"/>
      <c r="N7" s="17"/>
    </row>
    <row r="8" spans="2:14" x14ac:dyDescent="0.25">
      <c r="B8" s="117" t="s">
        <v>118</v>
      </c>
      <c r="C8" s="118"/>
      <c r="F8" s="112"/>
      <c r="H8" s="115"/>
      <c r="N8" s="17"/>
    </row>
    <row r="9" spans="2:14" x14ac:dyDescent="0.25">
      <c r="B9" s="117" t="s">
        <v>119</v>
      </c>
      <c r="C9" s="119">
        <f>1-C8</f>
        <v>1</v>
      </c>
      <c r="F9" s="112"/>
      <c r="N9" s="17"/>
    </row>
    <row r="10" spans="2:14" x14ac:dyDescent="0.25">
      <c r="B10" s="117" t="s">
        <v>120</v>
      </c>
      <c r="C10" s="120">
        <v>0.02</v>
      </c>
      <c r="F10" s="112"/>
      <c r="N10" s="17"/>
    </row>
    <row r="11" spans="2:14" x14ac:dyDescent="0.25">
      <c r="B11" s="117" t="s">
        <v>121</v>
      </c>
      <c r="C11" s="121" t="str">
        <f>IF(C8&gt;=22.5%,"TABELA DESONERADA","TABELA NÃO DESONERADA")</f>
        <v>TABELA NÃO DESONERADA</v>
      </c>
      <c r="F11" s="112"/>
    </row>
    <row r="12" spans="2:14" ht="30.75" customHeight="1" x14ac:dyDescent="0.25">
      <c r="B12" s="122" t="s">
        <v>122</v>
      </c>
      <c r="C12" s="187" t="s">
        <v>123</v>
      </c>
      <c r="D12" s="187"/>
      <c r="E12" s="187"/>
      <c r="F12" s="188"/>
    </row>
    <row r="13" spans="2:14" x14ac:dyDescent="0.25">
      <c r="B13" s="117" t="s">
        <v>124</v>
      </c>
      <c r="C13" s="52" t="s">
        <v>125</v>
      </c>
      <c r="F13" s="112"/>
    </row>
    <row r="14" spans="2:14" x14ac:dyDescent="0.25">
      <c r="B14" s="123"/>
      <c r="F14" s="112"/>
    </row>
    <row r="15" spans="2:14" x14ac:dyDescent="0.25">
      <c r="B15" s="123"/>
      <c r="C15" s="124" t="s">
        <v>126</v>
      </c>
      <c r="D15" s="125" t="s">
        <v>127</v>
      </c>
      <c r="E15" s="126">
        <f>VLOOKUP(C12,'[2]Parâmetro BDI'!$A$7:$D$11,(IF('BDI '!C13="1º Quartil",2,IF('BDI '!C13="Médio",3,IF('BDI '!C13="3º Quartil",4)))),FALSE)</f>
        <v>0.03</v>
      </c>
      <c r="F15" s="112"/>
    </row>
    <row r="16" spans="2:14" x14ac:dyDescent="0.25">
      <c r="B16" s="123"/>
      <c r="C16" s="124" t="s">
        <v>128</v>
      </c>
      <c r="D16" s="125" t="s">
        <v>129</v>
      </c>
      <c r="E16" s="126">
        <f>VLOOKUP(C12,'[2]Parâmetro BDI'!$A$7:$P$11,(IF('BDI '!C13="1º Quartil",5,IF('BDI '!C13="Médio",6,IF('BDI '!C13="3º Quartil",7)))),FALSE)</f>
        <v>8.0000000000000002E-3</v>
      </c>
      <c r="F16" s="112"/>
    </row>
    <row r="17" spans="2:13" x14ac:dyDescent="0.25">
      <c r="B17" s="123"/>
      <c r="C17" s="124" t="s">
        <v>130</v>
      </c>
      <c r="D17" s="125" t="s">
        <v>131</v>
      </c>
      <c r="E17" s="126">
        <f>VLOOKUP(C12,'[2]Parâmetro BDI'!$A$7:$P$11,(IF('BDI '!C13="1º Quartil",8,IF('BDI '!C13="Médio",9,IF('BDI '!C13="3º Quartil",10)))),FALSE)</f>
        <v>9.7000000000000003E-3</v>
      </c>
      <c r="F17" s="112"/>
    </row>
    <row r="18" spans="2:13" x14ac:dyDescent="0.25">
      <c r="B18" s="123"/>
      <c r="C18" s="124" t="s">
        <v>132</v>
      </c>
      <c r="D18" s="125" t="s">
        <v>133</v>
      </c>
      <c r="E18" s="126">
        <f>VLOOKUP(C12,'[2]Parâmetro BDI'!$A$7:$P$11,(IF('BDI '!C13="1º Quartil",11,IF('BDI '!C13="Médio",12,IF('BDI '!C13="3º Quartil",13)))),FALSE)</f>
        <v>5.8999999999999999E-3</v>
      </c>
      <c r="F18" s="112"/>
    </row>
    <row r="19" spans="2:13" x14ac:dyDescent="0.25">
      <c r="B19" s="123"/>
      <c r="C19" s="124" t="s">
        <v>134</v>
      </c>
      <c r="D19" s="125" t="s">
        <v>135</v>
      </c>
      <c r="E19" s="126">
        <f>VLOOKUP(C12,'[2]Parâmetro BDI'!$A$7:$P$11,(IF('BDI '!C13="1º Quartil",14,IF('BDI '!C13="Médio",15,IF('BDI '!C13="3º Quartil",16)))),FALSE)</f>
        <v>6.1600000000000002E-2</v>
      </c>
      <c r="F19" s="112"/>
    </row>
    <row r="20" spans="2:13" x14ac:dyDescent="0.25">
      <c r="B20" s="123"/>
      <c r="C20" s="124" t="s">
        <v>136</v>
      </c>
      <c r="D20" s="125" t="s">
        <v>137</v>
      </c>
      <c r="E20" s="126">
        <f>SUM(E21:E24)</f>
        <v>3.6499999999999998E-2</v>
      </c>
      <c r="F20" s="112"/>
    </row>
    <row r="21" spans="2:13" x14ac:dyDescent="0.25">
      <c r="B21" s="123"/>
      <c r="C21" s="127" t="s">
        <v>138</v>
      </c>
      <c r="D21" s="128" t="s">
        <v>139</v>
      </c>
      <c r="E21" s="129">
        <v>6.4999999999999997E-3</v>
      </c>
      <c r="F21" s="112"/>
      <c r="K21" s="130"/>
    </row>
    <row r="22" spans="2:13" x14ac:dyDescent="0.25">
      <c r="B22" s="123"/>
      <c r="C22" s="127" t="s">
        <v>140</v>
      </c>
      <c r="D22" s="128" t="s">
        <v>141</v>
      </c>
      <c r="E22" s="129">
        <v>0.03</v>
      </c>
      <c r="F22" s="112"/>
      <c r="K22" s="116"/>
      <c r="M22" s="131"/>
    </row>
    <row r="23" spans="2:13" ht="39" x14ac:dyDescent="0.25">
      <c r="B23" s="123"/>
      <c r="C23" s="127" t="s">
        <v>142</v>
      </c>
      <c r="D23" s="132" t="s">
        <v>143</v>
      </c>
      <c r="E23" s="129">
        <f>+C10*C8</f>
        <v>0</v>
      </c>
      <c r="F23" s="112"/>
      <c r="M23" s="133"/>
    </row>
    <row r="24" spans="2:13" x14ac:dyDescent="0.25">
      <c r="B24" s="123"/>
      <c r="C24" s="127" t="s">
        <v>144</v>
      </c>
      <c r="D24" s="128" t="s">
        <v>145</v>
      </c>
      <c r="E24" s="129">
        <f>+IF(C11="TABELA DESONERADA",4.5%,0)</f>
        <v>0</v>
      </c>
      <c r="F24" s="112"/>
      <c r="K24" s="131"/>
    </row>
    <row r="25" spans="2:13" ht="5.25" customHeight="1" x14ac:dyDescent="0.25">
      <c r="B25" s="123"/>
      <c r="F25" s="112"/>
    </row>
    <row r="26" spans="2:13" ht="15.75" x14ac:dyDescent="0.25">
      <c r="B26" s="123"/>
      <c r="C26" s="134" t="s">
        <v>146</v>
      </c>
      <c r="D26" s="135"/>
      <c r="E26" s="136">
        <f>ROUND(((1+E15+E16+E17)*(1+E18)*(1+E19)/(1-E20))-1,4)</f>
        <v>0.16120000000000001</v>
      </c>
      <c r="F26" s="112"/>
      <c r="K26" s="137"/>
    </row>
    <row r="27" spans="2:13" x14ac:dyDescent="0.25">
      <c r="B27" s="123"/>
      <c r="F27" s="112"/>
    </row>
    <row r="28" spans="2:13" x14ac:dyDescent="0.25">
      <c r="B28" s="123"/>
      <c r="F28" s="112"/>
    </row>
    <row r="29" spans="2:13" hidden="1" x14ac:dyDescent="0.25">
      <c r="B29" s="138" t="s">
        <v>147</v>
      </c>
      <c r="F29" s="112"/>
    </row>
    <row r="30" spans="2:13" hidden="1" x14ac:dyDescent="0.25">
      <c r="B30" s="123"/>
      <c r="F30" s="112"/>
    </row>
    <row r="31" spans="2:13" hidden="1" x14ac:dyDescent="0.25">
      <c r="B31" s="123"/>
      <c r="C31" s="124" t="s">
        <v>126</v>
      </c>
      <c r="D31" s="125" t="s">
        <v>127</v>
      </c>
      <c r="E31" s="126">
        <f>HLOOKUP('BDI '!$C$13,'[2]Parâmetro BDI'!$B$15:$D$20,2,FALSE)</f>
        <v>1.4999999999999999E-2</v>
      </c>
      <c r="F31" s="112"/>
    </row>
    <row r="32" spans="2:13" hidden="1" x14ac:dyDescent="0.25">
      <c r="B32" s="123"/>
      <c r="C32" s="124" t="s">
        <v>128</v>
      </c>
      <c r="D32" s="125" t="s">
        <v>129</v>
      </c>
      <c r="E32" s="126">
        <f>HLOOKUP('BDI '!$C$13,'[2]Parâmetro BDI'!$B$15:$D$20,3,FALSE)</f>
        <v>3.0000000000000001E-3</v>
      </c>
      <c r="F32" s="112"/>
    </row>
    <row r="33" spans="2:6" hidden="1" x14ac:dyDescent="0.25">
      <c r="B33" s="123"/>
      <c r="C33" s="124" t="s">
        <v>130</v>
      </c>
      <c r="D33" s="125" t="s">
        <v>131</v>
      </c>
      <c r="E33" s="126">
        <f>HLOOKUP('BDI '!$C$13,'[2]Parâmetro BDI'!$B$15:$D$20,4,FALSE)</f>
        <v>5.5999999999999999E-3</v>
      </c>
      <c r="F33" s="112"/>
    </row>
    <row r="34" spans="2:6" hidden="1" x14ac:dyDescent="0.25">
      <c r="B34" s="123"/>
      <c r="C34" s="124" t="s">
        <v>132</v>
      </c>
      <c r="D34" s="125" t="s">
        <v>133</v>
      </c>
      <c r="E34" s="126">
        <f>HLOOKUP('BDI '!$C$13,'[2]Parâmetro BDI'!$B$15:$D$20,5,FALSE)</f>
        <v>8.5000000000000006E-3</v>
      </c>
      <c r="F34" s="112"/>
    </row>
    <row r="35" spans="2:6" hidden="1" x14ac:dyDescent="0.25">
      <c r="B35" s="123"/>
      <c r="C35" s="124" t="s">
        <v>134</v>
      </c>
      <c r="D35" s="125" t="s">
        <v>135</v>
      </c>
      <c r="E35" s="126">
        <f>HLOOKUP('BDI '!$C$13,'[2]Parâmetro BDI'!$B$15:$D$20,6,FALSE)</f>
        <v>3.5000000000000003E-2</v>
      </c>
      <c r="F35" s="112"/>
    </row>
    <row r="36" spans="2:6" hidden="1" x14ac:dyDescent="0.25">
      <c r="B36" s="123"/>
      <c r="C36" s="124" t="s">
        <v>136</v>
      </c>
      <c r="D36" s="125" t="s">
        <v>148</v>
      </c>
      <c r="E36" s="126">
        <f>SUM(E37:E39)</f>
        <v>3.6499999999999998E-2</v>
      </c>
      <c r="F36" s="112"/>
    </row>
    <row r="37" spans="2:6" hidden="1" x14ac:dyDescent="0.25">
      <c r="B37" s="123"/>
      <c r="C37" s="127" t="s">
        <v>138</v>
      </c>
      <c r="D37" s="128" t="s">
        <v>139</v>
      </c>
      <c r="E37" s="129">
        <v>6.4999999999999997E-3</v>
      </c>
      <c r="F37" s="112"/>
    </row>
    <row r="38" spans="2:6" hidden="1" x14ac:dyDescent="0.25">
      <c r="B38" s="123"/>
      <c r="C38" s="127" t="s">
        <v>140</v>
      </c>
      <c r="D38" s="128" t="s">
        <v>141</v>
      </c>
      <c r="E38" s="129">
        <v>0.03</v>
      </c>
      <c r="F38" s="112"/>
    </row>
    <row r="39" spans="2:6" hidden="1" x14ac:dyDescent="0.25">
      <c r="B39" s="123"/>
      <c r="C39" s="127" t="s">
        <v>142</v>
      </c>
      <c r="D39" s="128" t="s">
        <v>145</v>
      </c>
      <c r="E39" s="129">
        <f>+IF(C11="TABELA DESONERADA",4.5%,0)</f>
        <v>0</v>
      </c>
      <c r="F39" s="112"/>
    </row>
    <row r="40" spans="2:6" hidden="1" x14ac:dyDescent="0.25">
      <c r="B40" s="123"/>
      <c r="F40" s="112"/>
    </row>
    <row r="41" spans="2:6" ht="15.75" hidden="1" x14ac:dyDescent="0.25">
      <c r="B41" s="123"/>
      <c r="C41" s="134" t="s">
        <v>149</v>
      </c>
      <c r="D41" s="135"/>
      <c r="E41" s="136">
        <f>ROUND(((1+E31+E32+E33)*(1+E34)*(1+E35)/(1-E36))-1,4)</f>
        <v>0.1089</v>
      </c>
      <c r="F41" s="112"/>
    </row>
    <row r="42" spans="2:6" hidden="1" x14ac:dyDescent="0.25">
      <c r="B42" s="123"/>
      <c r="F42" s="112"/>
    </row>
    <row r="43" spans="2:6" hidden="1" x14ac:dyDescent="0.25">
      <c r="B43" s="123"/>
      <c r="F43" s="112"/>
    </row>
    <row r="44" spans="2:6" x14ac:dyDescent="0.25">
      <c r="B44" s="139"/>
      <c r="C44" s="140"/>
      <c r="D44" s="140"/>
      <c r="E44" s="140"/>
      <c r="F44" s="141"/>
    </row>
    <row r="45" spans="2:6" ht="13.5" hidden="1" customHeight="1" x14ac:dyDescent="0.25">
      <c r="B45" s="180" t="s">
        <v>150</v>
      </c>
      <c r="C45" s="181"/>
      <c r="D45" s="181"/>
      <c r="E45" s="181"/>
      <c r="F45" s="181"/>
    </row>
    <row r="46" spans="2:6" ht="13.5" hidden="1" customHeight="1" x14ac:dyDescent="0.25">
      <c r="B46" s="181"/>
      <c r="C46" s="181"/>
      <c r="D46" s="181"/>
      <c r="E46" s="181"/>
      <c r="F46" s="181"/>
    </row>
    <row r="47" spans="2:6" ht="13.5" hidden="1" customHeight="1" x14ac:dyDescent="0.25">
      <c r="B47" s="181"/>
      <c r="C47" s="181"/>
      <c r="D47" s="181"/>
      <c r="E47" s="181"/>
      <c r="F47" s="181"/>
    </row>
    <row r="48" spans="2:6" ht="54.75" customHeight="1" x14ac:dyDescent="0.25">
      <c r="B48" s="181"/>
      <c r="C48" s="181"/>
      <c r="D48" s="181"/>
      <c r="E48" s="181"/>
      <c r="F48" s="181"/>
    </row>
    <row r="49" spans="2:6" ht="46.5" customHeight="1" x14ac:dyDescent="0.25">
      <c r="B49" s="181"/>
      <c r="C49" s="181"/>
      <c r="D49" s="181"/>
      <c r="E49" s="181"/>
      <c r="F49" s="181"/>
    </row>
    <row r="50" spans="2:6" ht="240" customHeight="1" x14ac:dyDescent="0.25">
      <c r="B50" s="181"/>
      <c r="C50" s="181"/>
      <c r="D50" s="181"/>
      <c r="E50" s="181"/>
      <c r="F50" s="181"/>
    </row>
  </sheetData>
  <mergeCells count="6">
    <mergeCell ref="B45:F50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151</v>
      </c>
    </row>
    <row r="3" spans="1:16" x14ac:dyDescent="0.2">
      <c r="A3" s="19" t="s">
        <v>152</v>
      </c>
    </row>
    <row r="4" spans="1:16" ht="13.5" thickBot="1" x14ac:dyDescent="0.25"/>
    <row r="5" spans="1:16" ht="13.5" thickBot="1" x14ac:dyDescent="0.25">
      <c r="A5" s="197" t="s">
        <v>153</v>
      </c>
      <c r="B5" s="191" t="s">
        <v>127</v>
      </c>
      <c r="C5" s="189"/>
      <c r="D5" s="190"/>
      <c r="E5" s="191" t="s">
        <v>154</v>
      </c>
      <c r="F5" s="189"/>
      <c r="G5" s="190"/>
      <c r="H5" s="189" t="s">
        <v>155</v>
      </c>
      <c r="I5" s="189"/>
      <c r="J5" s="190"/>
      <c r="K5" s="191" t="s">
        <v>156</v>
      </c>
      <c r="L5" s="189"/>
      <c r="M5" s="189"/>
      <c r="N5" s="191" t="s">
        <v>135</v>
      </c>
      <c r="O5" s="189"/>
      <c r="P5" s="190"/>
    </row>
    <row r="6" spans="1:16" ht="13.5" thickBot="1" x14ac:dyDescent="0.25">
      <c r="A6" s="198"/>
      <c r="B6" s="20" t="s">
        <v>125</v>
      </c>
      <c r="C6" s="21" t="s">
        <v>157</v>
      </c>
      <c r="D6" s="22" t="s">
        <v>158</v>
      </c>
      <c r="E6" s="20" t="s">
        <v>125</v>
      </c>
      <c r="F6" s="21" t="s">
        <v>157</v>
      </c>
      <c r="G6" s="22" t="s">
        <v>158</v>
      </c>
      <c r="H6" s="20" t="s">
        <v>125</v>
      </c>
      <c r="I6" s="21" t="s">
        <v>157</v>
      </c>
      <c r="J6" s="22" t="s">
        <v>158</v>
      </c>
      <c r="K6" s="23" t="s">
        <v>125</v>
      </c>
      <c r="L6" s="24" t="s">
        <v>157</v>
      </c>
      <c r="M6" s="25" t="s">
        <v>158</v>
      </c>
      <c r="N6" s="23" t="s">
        <v>125</v>
      </c>
      <c r="O6" s="24" t="s">
        <v>157</v>
      </c>
      <c r="P6" s="26" t="s">
        <v>158</v>
      </c>
    </row>
    <row r="7" spans="1:16" ht="13.5" thickBot="1" x14ac:dyDescent="0.25">
      <c r="A7" s="51" t="s">
        <v>123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159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160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161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162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92" t="s">
        <v>163</v>
      </c>
      <c r="B14" s="194" t="s">
        <v>164</v>
      </c>
      <c r="C14" s="195"/>
      <c r="D14" s="196"/>
    </row>
    <row r="15" spans="1:16" x14ac:dyDescent="0.2">
      <c r="A15" s="193"/>
      <c r="B15" s="42" t="s">
        <v>125</v>
      </c>
      <c r="C15" s="43" t="s">
        <v>157</v>
      </c>
      <c r="D15" s="44" t="s">
        <v>158</v>
      </c>
    </row>
    <row r="16" spans="1:16" s="18" customFormat="1" ht="15.75" customHeight="1" x14ac:dyDescent="0.25">
      <c r="A16" s="46" t="s">
        <v>127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129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131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133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135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165</v>
      </c>
    </row>
    <row r="3" spans="2:3" x14ac:dyDescent="0.25">
      <c r="B3" t="s">
        <v>13</v>
      </c>
      <c r="C3" t="s">
        <v>166</v>
      </c>
    </row>
    <row r="4" spans="2:3" x14ac:dyDescent="0.25">
      <c r="B4" t="s">
        <v>12</v>
      </c>
      <c r="C4" t="s">
        <v>167</v>
      </c>
    </row>
    <row r="5" spans="2:3" x14ac:dyDescent="0.25">
      <c r="B5" t="s">
        <v>14</v>
      </c>
      <c r="C5" t="s">
        <v>168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ABC INS</vt:lpstr>
      <vt:lpstr>SESMT</vt:lpstr>
      <vt:lpstr>TAI</vt:lpstr>
      <vt:lpstr>QUADRO COTAÇÕES E EQUALIZAÇÕES</vt:lpstr>
      <vt:lpstr>BDI </vt:lpstr>
      <vt:lpstr>Parâmetro BDI</vt:lpstr>
      <vt:lpstr>Plan1</vt:lpstr>
      <vt:lpstr>'ABC INS'!Area_de_impressao</vt:lpstr>
      <vt:lpstr>'BDI '!Area_de_impressao</vt:lpstr>
      <vt:lpstr>'QUADRO COTAÇÕES E EQUALIZAÇÕES'!Area_de_impressao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dcterms:created xsi:type="dcterms:W3CDTF">2011-12-07T12:53:10Z</dcterms:created>
  <dcterms:modified xsi:type="dcterms:W3CDTF">2022-10-24T11:53:52Z</dcterms:modified>
  <cp:category/>
  <cp:contentStatus/>
</cp:coreProperties>
</file>